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СДО\Тендер\Бугры 912\НВК\тендер НВК 2ая часть\"/>
    </mc:Choice>
  </mc:AlternateContent>
  <xr:revisionPtr revIDLastSave="0" documentId="13_ncr:1_{5A115ACB-1340-44B2-96E8-A48193C4F362}" xr6:coauthVersionLast="45" xr6:coauthVersionMax="45" xr10:uidLastSave="{00000000-0000-0000-0000-000000000000}"/>
  <bookViews>
    <workbookView xWindow="-120" yWindow="-120" windowWidth="29040" windowHeight="15990" xr2:uid="{D3A37EDA-CF12-4144-94FD-29420EAC033E}"/>
  </bookViews>
  <sheets>
    <sheet name="КП К18 НЛК" sheetId="5" r:id="rId1"/>
    <sheet name="КП К21 НЛК" sheetId="13" r:id="rId2"/>
    <sheet name="КП К17 НЛК" sheetId="16" r:id="rId3"/>
  </sheets>
  <definedNames>
    <definedName name="_xlnm._FilterDatabase" localSheetId="2" hidden="1">'КП К17 НЛК'!$A$15:$E$15</definedName>
    <definedName name="_xlnm._FilterDatabase" localSheetId="0" hidden="1">'КП К18 НЛК'!$A$17:$E$17</definedName>
    <definedName name="_xlnm.Print_Titles" localSheetId="2">'КП К17 НЛК'!$15:$15</definedName>
    <definedName name="_xlnm.Print_Titles" localSheetId="0">'КП К18 НЛК'!$17:$17</definedName>
    <definedName name="_xlnm.Print_Titles" localSheetId="1">'КП К21 НЛК'!$18:$18</definedName>
    <definedName name="_xlnm.Print_Area" localSheetId="0">'КП К18 НЛК'!$A$1:$I$180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7" i="5" l="1"/>
  <c r="I176" i="5"/>
  <c r="H176" i="5"/>
  <c r="I174" i="5"/>
  <c r="I175" i="5" s="1"/>
  <c r="H174" i="5"/>
  <c r="H170" i="5"/>
  <c r="H169" i="5"/>
  <c r="H168" i="5"/>
  <c r="H167" i="5"/>
  <c r="H166" i="5"/>
  <c r="H165" i="5"/>
  <c r="H164" i="5"/>
  <c r="H163" i="5"/>
  <c r="H162" i="5"/>
  <c r="I161" i="5"/>
  <c r="E139" i="5"/>
  <c r="I163" i="16"/>
  <c r="I162" i="16"/>
  <c r="H162" i="16"/>
  <c r="H156" i="16"/>
  <c r="H155" i="16"/>
  <c r="H154" i="16"/>
  <c r="H153" i="16"/>
  <c r="H152" i="16"/>
  <c r="H151" i="16"/>
  <c r="H150" i="16"/>
  <c r="H149" i="16"/>
  <c r="E125" i="16" l="1"/>
  <c r="H159" i="16"/>
  <c r="H158" i="16"/>
  <c r="E157" i="16"/>
  <c r="I157" i="16" s="1"/>
  <c r="H148" i="16"/>
  <c r="I147" i="16"/>
  <c r="H146" i="16"/>
  <c r="H145" i="16"/>
  <c r="H144" i="16"/>
  <c r="H143" i="16"/>
  <c r="H142" i="16"/>
  <c r="I141" i="16"/>
  <c r="H140" i="16"/>
  <c r="H139" i="16"/>
  <c r="H138" i="16"/>
  <c r="H137" i="16"/>
  <c r="H136" i="16"/>
  <c r="H135" i="16"/>
  <c r="H134" i="16"/>
  <c r="I133" i="16"/>
  <c r="H132" i="16"/>
  <c r="H131" i="16"/>
  <c r="H130" i="16"/>
  <c r="H129" i="16"/>
  <c r="H128" i="16"/>
  <c r="I127" i="16"/>
  <c r="E126" i="16"/>
  <c r="H126" i="16" s="1"/>
  <c r="I125" i="16"/>
  <c r="H124" i="16"/>
  <c r="H123" i="16"/>
  <c r="I122" i="16"/>
  <c r="H121" i="16"/>
  <c r="H120" i="16"/>
  <c r="I119" i="16"/>
  <c r="E118" i="16"/>
  <c r="I118" i="16" s="1"/>
  <c r="H117" i="16"/>
  <c r="H116" i="16"/>
  <c r="I115" i="16"/>
  <c r="E114" i="16"/>
  <c r="H114" i="16" s="1"/>
  <c r="I113" i="16"/>
  <c r="E112" i="16"/>
  <c r="H112" i="16" s="1"/>
  <c r="I111" i="16"/>
  <c r="E110" i="16"/>
  <c r="I110" i="16" s="1"/>
  <c r="I109" i="16"/>
  <c r="I108" i="16"/>
  <c r="I107" i="16"/>
  <c r="H173" i="5"/>
  <c r="H172" i="5"/>
  <c r="I171" i="5"/>
  <c r="H160" i="5"/>
  <c r="H159" i="5"/>
  <c r="H158" i="5"/>
  <c r="H157" i="5"/>
  <c r="H156" i="5"/>
  <c r="I155" i="5"/>
  <c r="H154" i="5"/>
  <c r="H153" i="5"/>
  <c r="H152" i="5"/>
  <c r="H151" i="5"/>
  <c r="H150" i="5"/>
  <c r="H149" i="5"/>
  <c r="H148" i="5"/>
  <c r="I147" i="5"/>
  <c r="H146" i="5"/>
  <c r="H145" i="5"/>
  <c r="H144" i="5"/>
  <c r="H143" i="5"/>
  <c r="H142" i="5"/>
  <c r="I141" i="5"/>
  <c r="E140" i="5"/>
  <c r="H140" i="5" s="1"/>
  <c r="I139" i="5"/>
  <c r="H138" i="5"/>
  <c r="H137" i="5"/>
  <c r="I136" i="5"/>
  <c r="H135" i="5"/>
  <c r="H134" i="5"/>
  <c r="I133" i="5"/>
  <c r="E132" i="5"/>
  <c r="I132" i="5" s="1"/>
  <c r="H131" i="5"/>
  <c r="H130" i="5"/>
  <c r="I129" i="5"/>
  <c r="E128" i="5"/>
  <c r="H128" i="5" s="1"/>
  <c r="I127" i="5"/>
  <c r="E126" i="5"/>
  <c r="H126" i="5" s="1"/>
  <c r="I125" i="5"/>
  <c r="E124" i="5"/>
  <c r="I124" i="5" s="1"/>
  <c r="I123" i="5"/>
  <c r="I122" i="5"/>
  <c r="I121" i="5"/>
  <c r="I160" i="16" l="1"/>
  <c r="H160" i="16"/>
  <c r="I161" i="16" s="1"/>
  <c r="H91" i="16"/>
  <c r="I81" i="16"/>
  <c r="I78" i="16"/>
  <c r="H83" i="16"/>
  <c r="H84" i="16"/>
  <c r="H85" i="16"/>
  <c r="H82" i="16"/>
  <c r="H80" i="16"/>
  <c r="H79" i="16"/>
  <c r="H77" i="16"/>
  <c r="H76" i="16"/>
  <c r="H71" i="16"/>
  <c r="H72" i="16"/>
  <c r="H73" i="16"/>
  <c r="H74" i="16"/>
  <c r="H57" i="16"/>
  <c r="H58" i="16"/>
  <c r="H59" i="16"/>
  <c r="H60" i="16"/>
  <c r="H61" i="16"/>
  <c r="H62" i="16"/>
  <c r="H63" i="16"/>
  <c r="H64" i="16"/>
  <c r="H65" i="16"/>
  <c r="H48" i="16"/>
  <c r="H45" i="16"/>
  <c r="I49" i="16"/>
  <c r="I47" i="16"/>
  <c r="I46" i="16"/>
  <c r="I43" i="16"/>
  <c r="H39" i="16"/>
  <c r="H36" i="16"/>
  <c r="H33" i="16"/>
  <c r="I37" i="16"/>
  <c r="I34" i="16"/>
  <c r="I31" i="16"/>
  <c r="I18" i="16"/>
  <c r="I19" i="16"/>
  <c r="I21" i="16"/>
  <c r="I23" i="16"/>
  <c r="I25" i="16"/>
  <c r="I27" i="16"/>
  <c r="I17" i="16"/>
  <c r="I95" i="13"/>
  <c r="I94" i="13"/>
  <c r="I93" i="13"/>
  <c r="H93" i="13"/>
  <c r="I92" i="13"/>
  <c r="I91" i="13"/>
  <c r="H91" i="13"/>
  <c r="H84" i="13"/>
  <c r="E88" i="13"/>
  <c r="E89" i="13"/>
  <c r="I89" i="13" s="1"/>
  <c r="H86" i="13"/>
  <c r="H82" i="13"/>
  <c r="H81" i="13"/>
  <c r="H80" i="13"/>
  <c r="H79" i="13"/>
  <c r="H78" i="13"/>
  <c r="H77" i="13"/>
  <c r="H76" i="13"/>
  <c r="I75" i="13"/>
  <c r="H74" i="13"/>
  <c r="H73" i="13"/>
  <c r="H72" i="13"/>
  <c r="H71" i="13"/>
  <c r="H70" i="13"/>
  <c r="I69" i="13"/>
  <c r="H67" i="13"/>
  <c r="H65" i="13"/>
  <c r="H61" i="13"/>
  <c r="H53" i="13"/>
  <c r="H50" i="13"/>
  <c r="I54" i="13"/>
  <c r="I52" i="13"/>
  <c r="I51" i="13"/>
  <c r="I48" i="13"/>
  <c r="I46" i="13"/>
  <c r="I50" i="16" l="1"/>
  <c r="I55" i="13"/>
  <c r="H42" i="13"/>
  <c r="H39" i="13"/>
  <c r="H38" i="13"/>
  <c r="H36" i="13"/>
  <c r="I40" i="13"/>
  <c r="I37" i="13"/>
  <c r="I34" i="13"/>
  <c r="E35" i="13"/>
  <c r="H35" i="13" s="1"/>
  <c r="I29" i="13"/>
  <c r="I27" i="13"/>
  <c r="I21" i="13"/>
  <c r="I22" i="13"/>
  <c r="I23" i="13"/>
  <c r="I25" i="13"/>
  <c r="I20" i="13"/>
  <c r="E30" i="13"/>
  <c r="H30" i="13" s="1"/>
  <c r="E28" i="13"/>
  <c r="H28" i="13" s="1"/>
  <c r="E26" i="13"/>
  <c r="H26" i="13" s="1"/>
  <c r="E24" i="13"/>
  <c r="I24" i="13" s="1"/>
  <c r="H89" i="5"/>
  <c r="H91" i="5"/>
  <c r="H92" i="5"/>
  <c r="H94" i="5"/>
  <c r="H95" i="5"/>
  <c r="H97" i="5"/>
  <c r="H98" i="5"/>
  <c r="H88" i="5"/>
  <c r="I96" i="5"/>
  <c r="I93" i="5"/>
  <c r="I90" i="5"/>
  <c r="I87" i="5"/>
  <c r="I116" i="5"/>
  <c r="E113" i="5"/>
  <c r="E112" i="5"/>
  <c r="E110" i="5"/>
  <c r="E109" i="5"/>
  <c r="E76" i="5"/>
  <c r="E75" i="5"/>
  <c r="H75" i="5" s="1"/>
  <c r="E74" i="5"/>
  <c r="H74" i="5" s="1"/>
  <c r="E70" i="5"/>
  <c r="E69" i="5"/>
  <c r="E66" i="5"/>
  <c r="H66" i="5" s="1"/>
  <c r="E64" i="5"/>
  <c r="H67" i="5"/>
  <c r="E73" i="5"/>
  <c r="E71" i="5"/>
  <c r="E68" i="5"/>
  <c r="E65" i="5"/>
  <c r="E62" i="5"/>
  <c r="E58" i="5"/>
  <c r="I58" i="5" s="1"/>
  <c r="E57" i="5"/>
  <c r="H57" i="5" s="1"/>
  <c r="E56" i="5"/>
  <c r="I56" i="5" s="1"/>
  <c r="E55" i="5"/>
  <c r="I55" i="5" s="1"/>
  <c r="E51" i="5"/>
  <c r="H51" i="5" s="1"/>
  <c r="E49" i="5"/>
  <c r="I49" i="5" s="1"/>
  <c r="I47" i="5"/>
  <c r="E48" i="5"/>
  <c r="H48" i="5" s="1"/>
  <c r="H54" i="5"/>
  <c r="I52" i="5"/>
  <c r="I45" i="5"/>
  <c r="H41" i="5"/>
  <c r="H35" i="5"/>
  <c r="I39" i="5"/>
  <c r="I33" i="5"/>
  <c r="E40" i="5"/>
  <c r="H40" i="5" s="1"/>
  <c r="E38" i="5"/>
  <c r="H38" i="5" s="1"/>
  <c r="E36" i="5"/>
  <c r="I36" i="5" s="1"/>
  <c r="E29" i="5"/>
  <c r="I29" i="5" s="1"/>
  <c r="E27" i="5"/>
  <c r="I27" i="5" s="1"/>
  <c r="E25" i="5"/>
  <c r="I25" i="5" s="1"/>
  <c r="E23" i="5"/>
  <c r="I23" i="5" s="1"/>
  <c r="E21" i="5"/>
  <c r="I21" i="5" s="1"/>
  <c r="E20" i="5"/>
  <c r="I20" i="5" s="1"/>
  <c r="E19" i="5"/>
  <c r="I19" i="5" s="1"/>
  <c r="I42" i="5" l="1"/>
  <c r="I59" i="5"/>
  <c r="H95" i="16" l="1"/>
  <c r="E108" i="5" l="1"/>
  <c r="E100" i="16"/>
  <c r="E87" i="13"/>
  <c r="E90" i="13" s="1"/>
  <c r="E83" i="13"/>
  <c r="E114" i="5"/>
  <c r="E115" i="5"/>
  <c r="E117" i="5" l="1"/>
  <c r="E102" i="16"/>
  <c r="I102" i="16" s="1"/>
  <c r="E101" i="16"/>
  <c r="I101" i="16" s="1"/>
  <c r="H98" i="16"/>
  <c r="H99" i="16"/>
  <c r="H97" i="16"/>
  <c r="H96" i="16"/>
  <c r="E94" i="16"/>
  <c r="I94" i="16" s="1"/>
  <c r="H93" i="16"/>
  <c r="H92" i="16"/>
  <c r="H90" i="16"/>
  <c r="H89" i="16"/>
  <c r="H88" i="16"/>
  <c r="H87" i="16"/>
  <c r="I86" i="16"/>
  <c r="H70" i="16"/>
  <c r="H69" i="16"/>
  <c r="H68" i="16"/>
  <c r="I67" i="16"/>
  <c r="H66" i="16"/>
  <c r="H56" i="16"/>
  <c r="I55" i="16"/>
  <c r="E54" i="16"/>
  <c r="H54" i="16" s="1"/>
  <c r="I53" i="16"/>
  <c r="E44" i="16"/>
  <c r="H44" i="16" s="1"/>
  <c r="H50" i="16" s="1"/>
  <c r="I51" i="16" s="1"/>
  <c r="E38" i="16"/>
  <c r="H38" i="16" s="1"/>
  <c r="E35" i="16"/>
  <c r="H35" i="16" s="1"/>
  <c r="E32" i="16"/>
  <c r="H32" i="16" s="1"/>
  <c r="E26" i="16"/>
  <c r="E24" i="16"/>
  <c r="E22" i="16"/>
  <c r="E20" i="16"/>
  <c r="I20" i="16" s="1"/>
  <c r="H26" i="16" l="1"/>
  <c r="I26" i="16"/>
  <c r="H22" i="16"/>
  <c r="H28" i="16" s="1"/>
  <c r="I22" i="16"/>
  <c r="H104" i="16"/>
  <c r="H24" i="16"/>
  <c r="I24" i="16"/>
  <c r="E103" i="16"/>
  <c r="I103" i="16" s="1"/>
  <c r="I100" i="16"/>
  <c r="I28" i="16" l="1"/>
  <c r="I104" i="16"/>
  <c r="I105" i="16" s="1"/>
  <c r="I29" i="16"/>
  <c r="I88" i="13"/>
  <c r="H85" i="13"/>
  <c r="I83" i="13"/>
  <c r="H68" i="13"/>
  <c r="H66" i="13"/>
  <c r="H64" i="13"/>
  <c r="H63" i="13"/>
  <c r="H62" i="13"/>
  <c r="I60" i="13"/>
  <c r="E59" i="13"/>
  <c r="H59" i="13" s="1"/>
  <c r="I58" i="13"/>
  <c r="E49" i="13"/>
  <c r="H49" i="13" s="1"/>
  <c r="H55" i="13" s="1"/>
  <c r="I56" i="13" s="1"/>
  <c r="E47" i="13"/>
  <c r="E41" i="13"/>
  <c r="H41" i="13" s="1"/>
  <c r="E53" i="5"/>
  <c r="H53" i="5" s="1"/>
  <c r="E46" i="5"/>
  <c r="H46" i="5" s="1"/>
  <c r="E63" i="5"/>
  <c r="E50" i="5"/>
  <c r="H50" i="5" s="1"/>
  <c r="E37" i="5"/>
  <c r="H37" i="5" s="1"/>
  <c r="E34" i="5"/>
  <c r="H34" i="5" s="1"/>
  <c r="E28" i="5"/>
  <c r="H28" i="5" s="1"/>
  <c r="E26" i="5"/>
  <c r="H26" i="5" s="1"/>
  <c r="E24" i="5"/>
  <c r="H24" i="5" s="1"/>
  <c r="E22" i="5"/>
  <c r="I22" i="5" s="1"/>
  <c r="I30" i="5" s="1"/>
  <c r="H42" i="5" l="1"/>
  <c r="I43" i="5" s="1"/>
  <c r="H59" i="5"/>
  <c r="I60" i="5" s="1"/>
  <c r="I164" i="16"/>
  <c r="H30" i="5"/>
  <c r="I31" i="5" s="1"/>
  <c r="I90" i="13"/>
  <c r="I87" i="13"/>
  <c r="I115" i="5" l="1"/>
  <c r="H113" i="5"/>
  <c r="H112" i="5"/>
  <c r="H111" i="5"/>
  <c r="H110" i="5"/>
  <c r="I108" i="5"/>
  <c r="H107" i="5"/>
  <c r="H106" i="5"/>
  <c r="H105" i="5"/>
  <c r="H104" i="5"/>
  <c r="H103" i="5"/>
  <c r="H102" i="5"/>
  <c r="H101" i="5"/>
  <c r="H100" i="5"/>
  <c r="I99" i="5"/>
  <c r="H86" i="5"/>
  <c r="H85" i="5"/>
  <c r="H84" i="5"/>
  <c r="H83" i="5"/>
  <c r="H81" i="5"/>
  <c r="H80" i="5"/>
  <c r="H79" i="5"/>
  <c r="H78" i="5"/>
  <c r="I77" i="5"/>
  <c r="H76" i="5"/>
  <c r="H73" i="5"/>
  <c r="H72" i="5"/>
  <c r="H71" i="5"/>
  <c r="H70" i="5"/>
  <c r="H69" i="5"/>
  <c r="H68" i="5"/>
  <c r="H65" i="5"/>
  <c r="I64" i="5"/>
  <c r="H63" i="5"/>
  <c r="I62" i="5"/>
  <c r="H118" i="5" l="1"/>
  <c r="I117" i="5"/>
  <c r="I114" i="5"/>
  <c r="I118" i="5" s="1"/>
  <c r="I119" i="5" l="1"/>
  <c r="I178" i="5" s="1"/>
</calcChain>
</file>

<file path=xl/sharedStrings.xml><?xml version="1.0" encoding="utf-8"?>
<sst xmlns="http://schemas.openxmlformats.org/spreadsheetml/2006/main" count="1482" uniqueCount="258">
  <si>
    <t>№</t>
  </si>
  <si>
    <t>Обоснование</t>
  </si>
  <si>
    <t>Наименование работ, затрат</t>
  </si>
  <si>
    <t>Ед. изм.</t>
  </si>
  <si>
    <t>Кол-во</t>
  </si>
  <si>
    <t>затрат</t>
  </si>
  <si>
    <t>Раздел №1</t>
  </si>
  <si>
    <t>м3</t>
  </si>
  <si>
    <t>Уплотнение грунта пневматическими трамбовками, группа грунтов: 1, 2</t>
  </si>
  <si>
    <t>Раздел №2</t>
  </si>
  <si>
    <t>1</t>
  </si>
  <si>
    <t>2</t>
  </si>
  <si>
    <t>м</t>
  </si>
  <si>
    <t>4</t>
  </si>
  <si>
    <t>4.1</t>
  </si>
  <si>
    <t>шт</t>
  </si>
  <si>
    <t>7</t>
  </si>
  <si>
    <t>7.1</t>
  </si>
  <si>
    <t>8</t>
  </si>
  <si>
    <t>9</t>
  </si>
  <si>
    <t xml:space="preserve">Установка люков </t>
  </si>
  <si>
    <t>10</t>
  </si>
  <si>
    <t>т</t>
  </si>
  <si>
    <t>Разработка грунта вручную в траншеях глубиной до 2 м без креплений с откосами, группа грунтов: 2</t>
  </si>
  <si>
    <t>Песок для строительных работ природный, карьерный (с учетом доставки поставщиком)</t>
  </si>
  <si>
    <t xml:space="preserve">Телевизионное инспекционное обследование трубопровода </t>
  </si>
  <si>
    <t>Укладка трубопроводов из двухслойных гофрированных полиэтиленовых труб диаметром: до 250 мм</t>
  </si>
  <si>
    <t>Земляные работы при прокладке ливневой канализации в границах стройплощадки</t>
  </si>
  <si>
    <t>Разработка грунта в траншеях экскаватором "обратная лопата" с ковшом вместимостью 0,65 (0,5-1) м3, с погрузкой в автомобили-самосвалы группа грунтов: 2</t>
  </si>
  <si>
    <t>Засыпка  траншей, пазух котлованов и ям, группа грунтов: 1 с уплотнением</t>
  </si>
  <si>
    <t>Щебень из природного камня для строительных работ марка 400, фракция 40-70 мм</t>
  </si>
  <si>
    <t>Укладка трубопроводов из двухслойных гофрированных полиэтиленовых труб диаметром: до 400 мм</t>
  </si>
  <si>
    <t>Трубопровод из труб двухслойных гофрированных безнапорных ПЭ КОРСИС DN/OD 400 SN8</t>
  </si>
  <si>
    <t>Трубопровод из труб двухслойных гофрированных безнапорных ПЭ КОРСИС DN/OD 250 SN8</t>
  </si>
  <si>
    <t>Укладка трубопровода из полиэтиленовых труб диаметром до 400 мм</t>
  </si>
  <si>
    <t>Труба из напорного полиэтилена ПЭ 100 SDR 13.6 – Ø355 х 26,1 техническая (футляр)</t>
  </si>
  <si>
    <r>
      <t>м</t>
    </r>
    <r>
      <rPr>
        <b/>
        <vertAlign val="superscript"/>
        <sz val="10"/>
        <color indexed="8"/>
        <rFont val="Times New Roman"/>
        <family val="1"/>
        <charset val="204"/>
      </rPr>
      <t>3</t>
    </r>
  </si>
  <si>
    <t>3</t>
  </si>
  <si>
    <t>Погрузка грунта</t>
  </si>
  <si>
    <t>Перевозка грунта на расстояние до 1 км</t>
  </si>
  <si>
    <t>5</t>
  </si>
  <si>
    <t>Устройство основания: песчаного с уплотнением</t>
  </si>
  <si>
    <t>5.1</t>
  </si>
  <si>
    <t>6</t>
  </si>
  <si>
    <t>6.1</t>
  </si>
  <si>
    <t xml:space="preserve">Засыпка траншей и котлованов с перемещением грунта до 5 м бульдозерами мощностью: 79 (108) кВт (л.с.),1 группа грунтов </t>
  </si>
  <si>
    <t>1.1</t>
  </si>
  <si>
    <t>1.2</t>
  </si>
  <si>
    <t>Муфта защитная для прохода труб 400 мм сквозь бетонные кольца</t>
  </si>
  <si>
    <t>2.1</t>
  </si>
  <si>
    <t>2.2</t>
  </si>
  <si>
    <t>3.1</t>
  </si>
  <si>
    <t>3.2</t>
  </si>
  <si>
    <t>Муфта защитная для прохода труб 250 мм сквозь бетонные кольца</t>
  </si>
  <si>
    <t>Прокладка в траншеях трубопроводов из чугунных канализационных труб диаметром: 100 мм</t>
  </si>
  <si>
    <t>Трубы из высокопрочного чугуна с шаровидным графитом с внутренним цементным покрытием, марка ЧШГ, диаметр 100 мм</t>
  </si>
  <si>
    <t xml:space="preserve">Муфта для прохода стены колодца трубой ВЧШГ ∅100 </t>
  </si>
  <si>
    <t>Пробивка отверстий в ж/б стенах h=250 мм, 400*400 под выпуски</t>
  </si>
  <si>
    <t>Установка сальников</t>
  </si>
  <si>
    <t>Сальник под выпуск (набивной по серии 5.900-2) 250 мм, 18,8 кг</t>
  </si>
  <si>
    <t>Набивка сальников</t>
  </si>
  <si>
    <t>Устройство основания: щебеночного 0,2м под ж/б колодец</t>
  </si>
  <si>
    <t>Плита днища ПН10, объем 0,18 м3</t>
  </si>
  <si>
    <t>Кольцо стеновое смотровых колодцев КС10.6, объем 0,16 м3</t>
  </si>
  <si>
    <t>2.3</t>
  </si>
  <si>
    <t>Кольцо стеновое смотровых колодцев КС10.9, объем 0,24 м3</t>
  </si>
  <si>
    <t>2.4</t>
  </si>
  <si>
    <t>Плита перекрытия ПП10-2, объем 0,10 м3</t>
  </si>
  <si>
    <t>2.5</t>
  </si>
  <si>
    <t>Кольцо стеновое смотровых колодцев КС7.3 объем 0,05 м3</t>
  </si>
  <si>
    <t>2.6</t>
  </si>
  <si>
    <t>Кольцо опорное КО-6, объем 0,02 м3</t>
  </si>
  <si>
    <t>2.7</t>
  </si>
  <si>
    <t>2.8</t>
  </si>
  <si>
    <t>2.9</t>
  </si>
  <si>
    <t>Стремянка С1-01</t>
  </si>
  <si>
    <t>2.10</t>
  </si>
  <si>
    <t>Стремянка С1-02</t>
  </si>
  <si>
    <t>2.11</t>
  </si>
  <si>
    <t>Скобы ходовые</t>
  </si>
  <si>
    <t>Кольцо стеновое смотровых колодцев КС15.6, объем 0,265 м3</t>
  </si>
  <si>
    <t>3.3</t>
  </si>
  <si>
    <t>Кольцо стеновое смотровых колодцев КС15.9, объем 0,40 м3</t>
  </si>
  <si>
    <t>3.4</t>
  </si>
  <si>
    <t>Плита перекрытия 1ПП15-2 объем 0,27 м3</t>
  </si>
  <si>
    <t>3.5</t>
  </si>
  <si>
    <t>3.6</t>
  </si>
  <si>
    <t>3.7</t>
  </si>
  <si>
    <t>Стремянка С1-04</t>
  </si>
  <si>
    <t>3.8</t>
  </si>
  <si>
    <t>Стремянка С1-06</t>
  </si>
  <si>
    <t>3.9</t>
  </si>
  <si>
    <t>Стремянка С1-07</t>
  </si>
  <si>
    <t>4.2</t>
  </si>
  <si>
    <t>4.3</t>
  </si>
  <si>
    <t>Кольцо стеновое смотровых колодцев КС10.9, объем 0,24 м4</t>
  </si>
  <si>
    <t>4.5</t>
  </si>
  <si>
    <t>4.6</t>
  </si>
  <si>
    <t>Стремянка С1-03</t>
  </si>
  <si>
    <t xml:space="preserve">Скоба ходовая </t>
  </si>
  <si>
    <t>Люк чугунный тяжелый тип Т (С250)-К.2-60</t>
  </si>
  <si>
    <t>6.2</t>
  </si>
  <si>
    <t>Люк средний С (В125)</t>
  </si>
  <si>
    <t>6.3</t>
  </si>
  <si>
    <t>Люк чугунный легкий тип Л (А150)-К.2-62</t>
  </si>
  <si>
    <t>6.4</t>
  </si>
  <si>
    <t>Люк дождеприемный С250 круглый тип "ДБ2"</t>
  </si>
  <si>
    <t>Промывка  трубопроводов диаметром: до 200 мм</t>
  </si>
  <si>
    <t>Промывка  трубопроводов диаметром: 300 мм</t>
  </si>
  <si>
    <t>Промывка  трубопроводов диаметром: 400 мм</t>
  </si>
  <si>
    <t>Прокладка трубопроводов ливневой канализации</t>
  </si>
  <si>
    <t>Раздел №3</t>
  </si>
  <si>
    <t>Выпуски ливневой канализации</t>
  </si>
  <si>
    <t>Раздел №4</t>
  </si>
  <si>
    <t>Колодцы ливневой канализации</t>
  </si>
  <si>
    <t>Укладка трубопровода из полиэтиленовых труб диаметром до 500 мм</t>
  </si>
  <si>
    <t>Трубы из высокопрочного чугуна с шаровидным графитом с внутренним цементным покрытием, марка ЧШГ, диаметр 150 мм</t>
  </si>
  <si>
    <t xml:space="preserve">Муфта для прохода стены колодца трубой ВЧШГ ∅150 </t>
  </si>
  <si>
    <t>Трубопровод из труб двухслойных гофрированных безнапорных ПЭ КОРСИС ПРО DN/OD 315</t>
  </si>
  <si>
    <t>Хомуты крепления</t>
  </si>
  <si>
    <t>Прокладка трубопроводов из двухслойных гофрированных полиэтиленовых труб диаметром: до 250 мм</t>
  </si>
  <si>
    <t>Трубопровод из труб двухслойных гофрированных безнапорных ПЭ КОРСИС ПРО DN/OD 250</t>
  </si>
  <si>
    <t>Установка полиэтиленовых фасонных частей: отводов, колен, патрубков, переходов</t>
  </si>
  <si>
    <t>Переход эксцентрический ПЭ КОРСИС ПРО SN16 DN/OD 315х250</t>
  </si>
  <si>
    <t>Отвод ПЭ КОРСИС ПРО SN16 DN/OD 250</t>
  </si>
  <si>
    <t>Переход эксцентрический ПЭ КОРСИС ПРО SN16 DN/OD 400х315</t>
  </si>
  <si>
    <t>Отвод ПЭ КОРСИС ПРО SN16 DN/OD 315</t>
  </si>
  <si>
    <t>2.12</t>
  </si>
  <si>
    <t>5.2</t>
  </si>
  <si>
    <t>7.2</t>
  </si>
  <si>
    <t>7.3</t>
  </si>
  <si>
    <t>7.4</t>
  </si>
  <si>
    <t>7.5</t>
  </si>
  <si>
    <t>7.6</t>
  </si>
  <si>
    <t>7.7</t>
  </si>
  <si>
    <t>8.1</t>
  </si>
  <si>
    <t>9.1</t>
  </si>
  <si>
    <t>9.2</t>
  </si>
  <si>
    <t>9.3</t>
  </si>
  <si>
    <t>9.4</t>
  </si>
  <si>
    <t>11</t>
  </si>
  <si>
    <t>12</t>
  </si>
  <si>
    <r>
      <t>м</t>
    </r>
    <r>
      <rPr>
        <vertAlign val="superscript"/>
        <sz val="10"/>
        <color indexed="8"/>
        <rFont val="Times New Roman"/>
        <family val="1"/>
        <charset val="204"/>
      </rPr>
      <t>3</t>
    </r>
  </si>
  <si>
    <t>8.2</t>
  </si>
  <si>
    <t>8.3</t>
  </si>
  <si>
    <t>8.4</t>
  </si>
  <si>
    <t>8.5</t>
  </si>
  <si>
    <t>8.6</t>
  </si>
  <si>
    <t>Укладка трубопроводов из двухслойных гофрированных полиэтиленовых труб диаметром: до 300 мм</t>
  </si>
  <si>
    <t>Трубопровод из труб двухслойных гофрированных безнапорных ПЭ КОРСИС DN/OD 315 SN8</t>
  </si>
  <si>
    <t>Муфта защитная для прохода труб 315 мм сквозь бетонные кольца</t>
  </si>
  <si>
    <t>Труба из напорного полиэтилена ПЭ 100 SDR 13.6 – Ø450 х 33,1 техническая (футляр)</t>
  </si>
  <si>
    <t>Прокладка в траншеях трубопроводов из чугунных канализационных труб диаметром: 200 мм</t>
  </si>
  <si>
    <t>Устройство круглых сборных железобетонных канализационных колодцев диаметром: 1 м в грунтах мокрых</t>
  </si>
  <si>
    <t>Устройство круглых сборных железобетонных канализационных колодцев диаметром: 1,5 м в грунтах мокрых</t>
  </si>
  <si>
    <t>Устройство круглых дождеприемных колодцев для дождевой канализации из сборного железобетона диаметром 1,0 м: в грунтах мокрых</t>
  </si>
  <si>
    <t>Прокладка трубопроводов из двухслойных гофрированных полиэтиленовых труб диаметром: до 300 мм</t>
  </si>
  <si>
    <t>9.5</t>
  </si>
  <si>
    <t>Кольцо с дном ДК10.9, объем 0,36 м3</t>
  </si>
  <si>
    <t>Кольцо стеновое смотровых колодцев КС10.3, объем 0,08 м3</t>
  </si>
  <si>
    <t>Кольцо с дном ДК15.9, объем 0,58 м3</t>
  </si>
  <si>
    <t>4.4</t>
  </si>
  <si>
    <t>5.3</t>
  </si>
  <si>
    <t>Прокладка трубопроводов из двухслойных гофрированных полиэтиленовых труб диаметром: до 315 мм</t>
  </si>
  <si>
    <t>8.7</t>
  </si>
  <si>
    <t>8.8</t>
  </si>
  <si>
    <t>4.7</t>
  </si>
  <si>
    <t>НАИМЕНОВАНИЕ ОРГАНИЗАЦИИ</t>
  </si>
  <si>
    <t>Цена за ед.изм., руб.</t>
  </si>
  <si>
    <t>Общая стоимость, руб.</t>
  </si>
  <si>
    <t>материалы</t>
  </si>
  <si>
    <t>работа</t>
  </si>
  <si>
    <t>Договорная цена</t>
  </si>
  <si>
    <t>цена поставки</t>
  </si>
  <si>
    <t>Итого:</t>
  </si>
  <si>
    <t>Итого по разделу:</t>
  </si>
  <si>
    <t>13</t>
  </si>
  <si>
    <t>Итого материалы и работа по коммерческому предложению:</t>
  </si>
  <si>
    <t>Всего по коммерческому предложению:</t>
  </si>
  <si>
    <t>в том числе НДС</t>
  </si>
  <si>
    <t>Подпись и печать руководителя организации</t>
  </si>
  <si>
    <t xml:space="preserve">Объект:«Многоэтажные жилые дома» по адресу: Ленинградская область,Всевложский муниципальный район, Бугровское сельское поселение, поселок Бугры, массив Центральное, стр. поз № 17,№18,№19,№20,№21,№22, №23. ( кадастровый номер земельного участка 47:07:0713003:912). </t>
  </si>
  <si>
    <t>Устройство наружной сети ливневой канализации</t>
  </si>
  <si>
    <t>Строительная позиция 18.</t>
  </si>
  <si>
    <t>Чертежи:14/П-14-V-НВК</t>
  </si>
  <si>
    <t>Трасса 1 этапа: от К23 до К34, включая Д13, Д14, Д15, Д16, Д17, К75, К76, К77, К78, К79, К80 и выпуски; от К45 до К4 (без учета колодца), включая К70, К71, К72, Д26, Д27, Д28, Д29, Д30, Д31; от К81 до К35, включая Д42, Д43, Д44 и выпуск. Трасса 2 этапа работ: от К98 до К7(без учета колодца), включая выпуски. Трасса 5 этапа работ: от К34(без колодца) до Д18, от К35(без учета колодца) до Д19</t>
  </si>
  <si>
    <t>Строительная позиция 21.</t>
  </si>
  <si>
    <r>
      <rPr>
        <b/>
        <u/>
        <sz val="11"/>
        <color rgb="FFFF0000"/>
        <rFont val="Times New Roman"/>
        <family val="1"/>
        <charset val="204"/>
      </rPr>
      <t>Трасса 1 этапа работ</t>
    </r>
    <r>
      <rPr>
        <b/>
        <sz val="11"/>
        <color rgb="FFFF0000"/>
        <rFont val="Times New Roman"/>
        <family val="1"/>
        <charset val="204"/>
      </rPr>
      <t>: от К1 до К7 (без учета колодца), включая Д1, Д3, Д4; от К54 до К6, включая Д32 и выпуски</t>
    </r>
  </si>
  <si>
    <t>Трасса 5 этапа работ: От К35 (без учета колодца) до К39 (без учета колодца), включая К93; от К40 до К38, включая Д22, Д23, Д24, Д25; от К49 до К34 (без учета колодца), включая Д20, Д21, К85, К86, К87 и выпуски</t>
  </si>
  <si>
    <t>Строительная позиция 17.</t>
  </si>
  <si>
    <t>КОММЕРЧЕСКОЕ ПРЕДЛОЖЕНИЕ № 1</t>
  </si>
  <si>
    <t>КОММЕРЧЕСКОЕ ПРЕДЛОЖЕНИЕ № 2</t>
  </si>
  <si>
    <t>КОММЕРЧЕСКОЕ ПРЕДЛОЖЕНИЕ № 3</t>
  </si>
  <si>
    <t>Раздел №5</t>
  </si>
  <si>
    <t>Местный грунт</t>
  </si>
  <si>
    <t>Труба ПП гофрированная двухслойная SN10 d225/200 мм</t>
  </si>
  <si>
    <t>Муфта для прохода через ж/б колодец трубы ПП d225/200 мм</t>
  </si>
  <si>
    <t>10.1</t>
  </si>
  <si>
    <t>Труба ПЭ100 SDR17 PN10 d63х3,8мм</t>
  </si>
  <si>
    <t>10.2</t>
  </si>
  <si>
    <t>Муфта для прохода через ж/б колодец трубы ПП d63/3,8 мм</t>
  </si>
  <si>
    <t>11.1</t>
  </si>
  <si>
    <t>12.1</t>
  </si>
  <si>
    <t>12.2</t>
  </si>
  <si>
    <t>12.3</t>
  </si>
  <si>
    <t>12.4</t>
  </si>
  <si>
    <t>12.5</t>
  </si>
  <si>
    <t>13.1</t>
  </si>
  <si>
    <t>13.2</t>
  </si>
  <si>
    <t>Отвод сварной ПЭ100 SDR17 d63</t>
  </si>
  <si>
    <t>13.3</t>
  </si>
  <si>
    <t>Заглушка чугунная фланцевая d50</t>
  </si>
  <si>
    <t>13.4</t>
  </si>
  <si>
    <t>Втулка под фланец d63 мм</t>
  </si>
  <si>
    <t>13.5</t>
  </si>
  <si>
    <t>Фланец стальной для трубы ПЭ d63 мм</t>
  </si>
  <si>
    <t>13.6</t>
  </si>
  <si>
    <t>Болт М16х260</t>
  </si>
  <si>
    <t>13.7</t>
  </si>
  <si>
    <t>Гайка М16</t>
  </si>
  <si>
    <t>14</t>
  </si>
  <si>
    <t>Устройство круглых сборных железобетонных канализационных колодцев диаметром: 1,5 м в грунтах мокрых (КНС1)</t>
  </si>
  <si>
    <t>14.1</t>
  </si>
  <si>
    <t>14.2</t>
  </si>
  <si>
    <t>14.3</t>
  </si>
  <si>
    <t>14.4</t>
  </si>
  <si>
    <t>14.5</t>
  </si>
  <si>
    <t>Стремянка С1-12</t>
  </si>
  <si>
    <t>15</t>
  </si>
  <si>
    <t>15.1</t>
  </si>
  <si>
    <t>15.2</t>
  </si>
  <si>
    <t>16</t>
  </si>
  <si>
    <t>Укладка трубопроводов из полиэтиленовых труб диаметром: 65 мм</t>
  </si>
  <si>
    <t>Присоединение прифундаментного дренажа к сети НЛК (КГН1, КНС1)</t>
  </si>
  <si>
    <t>Устройство сборного железобетонного канализационного колодца диаметром: 1 м в грунтах мокрых (КГН1)</t>
  </si>
  <si>
    <t>Установка деталей  гасителя-напора</t>
  </si>
  <si>
    <t>Устройство  сборного железобетонного канализационного колодца диаметром: 1,5 м в грунтах мокрых (КНС1)</t>
  </si>
  <si>
    <t>Установка оборудования и деталей КНС в ж/б колодце</t>
  </si>
  <si>
    <t>Устройство основания: щебеночного 0,2м под ж/б колодецы</t>
  </si>
  <si>
    <t>Канализационный дренажный насос Джилекс Дренажник 350/17 с поплавком, 1,2 кВт, 5,3А, 220В(1 резерв)</t>
  </si>
  <si>
    <t>Переход с резбового соединения на фланцевое</t>
  </si>
  <si>
    <t>Задвижка клиновая, фланцевая, короткая DN40, PN10/16</t>
  </si>
  <si>
    <t>Обратный клапан фланцевый шаровой, DN40, PN10/16</t>
  </si>
  <si>
    <t>Фланец ст. для ПЭ труб диам.40 1,0МПа</t>
  </si>
  <si>
    <t>Втулка под фланец ПЭ 100 SDR 17 д 40 сварная удлиненная</t>
  </si>
  <si>
    <t>Муфта электросварная ПЭ100 SDR11 д. 040 EUROSTANDARD</t>
  </si>
  <si>
    <t>Отвод 90 ПЭ 100 SDR 11 д 40 литой удлиненный</t>
  </si>
  <si>
    <t>15.3</t>
  </si>
  <si>
    <t>15.4</t>
  </si>
  <si>
    <t>15.5</t>
  </si>
  <si>
    <t>15.6</t>
  </si>
  <si>
    <t>15.7</t>
  </si>
  <si>
    <t>15.8</t>
  </si>
  <si>
    <t>15.9</t>
  </si>
  <si>
    <t>Труба ПЭ 100 SDR 17 - 40х3,0</t>
  </si>
  <si>
    <t xml:space="preserve">Присоединение прифундаментного дренажа к сети НЛК (КГН2,3, КНС 2,3) </t>
  </si>
  <si>
    <t>Устройство круглых сборных железобетонных канализационных колодцев диаметром: 1 м в грунтах мокрых (КГН2,3)</t>
  </si>
  <si>
    <t>Установка деталей колодца гасителя-напора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</si>
</sst>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0" borderId="0"/>
    <xf numFmtId="43" fontId="24" fillId="0" borderId="0" applyFont="0" applyFill="0" applyBorder="0" applyAlignment="0" applyProtection="0"/>
  </cellStyleXfs>
  <cellXfs count="436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9" fillId="0" borderId="16" xfId="0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4" fontId="9" fillId="0" borderId="20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0" fontId="9" fillId="0" borderId="16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" fontId="0" fillId="0" borderId="0" xfId="0" applyNumberFormat="1"/>
    <xf numFmtId="0" fontId="2" fillId="0" borderId="3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4" fontId="9" fillId="0" borderId="9" xfId="0" applyNumberFormat="1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4" fontId="14" fillId="0" borderId="0" xfId="0" applyNumberFormat="1" applyFont="1"/>
    <xf numFmtId="0" fontId="14" fillId="0" borderId="0" xfId="0" applyFont="1"/>
    <xf numFmtId="4" fontId="6" fillId="0" borderId="7" xfId="0" applyNumberFormat="1" applyFont="1" applyBorder="1" applyAlignment="1">
      <alignment horizontal="center" vertical="center" wrapText="1"/>
    </xf>
    <xf numFmtId="4" fontId="6" fillId="0" borderId="22" xfId="0" applyNumberFormat="1" applyFont="1" applyBorder="1" applyAlignment="1">
      <alignment horizontal="center" vertical="center" wrapText="1"/>
    </xf>
    <xf numFmtId="4" fontId="9" fillId="0" borderId="13" xfId="0" applyNumberFormat="1" applyFont="1" applyBorder="1" applyAlignment="1">
      <alignment horizontal="center" vertical="center" wrapText="1"/>
    </xf>
    <xf numFmtId="4" fontId="9" fillId="0" borderId="18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4" fontId="7" fillId="0" borderId="25" xfId="0" applyNumberFormat="1" applyFont="1" applyBorder="1" applyAlignment="1">
      <alignment horizontal="center" vertical="center" wrapText="1"/>
    </xf>
    <xf numFmtId="4" fontId="15" fillId="0" borderId="0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2" fillId="0" borderId="0" xfId="0" applyFont="1" applyAlignment="1" applyProtection="1">
      <alignment horizontal="right" vertical="center"/>
      <protection locked="0"/>
    </xf>
    <xf numFmtId="0" fontId="17" fillId="0" borderId="0" xfId="0" applyFont="1"/>
    <xf numFmtId="0" fontId="3" fillId="0" borderId="0" xfId="0" applyFont="1"/>
    <xf numFmtId="2" fontId="2" fillId="0" borderId="0" xfId="0" applyNumberFormat="1" applyFont="1" applyAlignment="1" applyProtection="1">
      <alignment horizontal="right" vertical="center"/>
      <protection locked="0"/>
    </xf>
    <xf numFmtId="0" fontId="7" fillId="0" borderId="38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38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42" xfId="0" applyNumberFormat="1" applyFont="1" applyBorder="1" applyAlignment="1">
      <alignment horizontal="center" vertical="center" wrapText="1"/>
    </xf>
    <xf numFmtId="4" fontId="9" fillId="0" borderId="33" xfId="0" applyNumberFormat="1" applyFont="1" applyBorder="1" applyAlignment="1">
      <alignment horizontal="center" vertical="center" wrapText="1"/>
    </xf>
    <xf numFmtId="4" fontId="6" fillId="0" borderId="45" xfId="0" applyNumberFormat="1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4" fontId="6" fillId="0" borderId="46" xfId="0" applyNumberFormat="1" applyFont="1" applyBorder="1" applyAlignment="1">
      <alignment horizontal="center" vertical="center" wrapText="1"/>
    </xf>
    <xf numFmtId="3" fontId="6" fillId="0" borderId="33" xfId="0" applyNumberFormat="1" applyFont="1" applyBorder="1" applyAlignment="1">
      <alignment horizontal="center" vertical="center" wrapText="1"/>
    </xf>
    <xf numFmtId="3" fontId="9" fillId="0" borderId="33" xfId="0" applyNumberFormat="1" applyFont="1" applyBorder="1" applyAlignment="1">
      <alignment horizontal="center" vertical="center" wrapText="1"/>
    </xf>
    <xf numFmtId="4" fontId="6" fillId="0" borderId="47" xfId="0" applyNumberFormat="1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 wrapText="1"/>
    </xf>
    <xf numFmtId="49" fontId="7" fillId="0" borderId="27" xfId="0" applyNumberFormat="1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 wrapText="1"/>
    </xf>
    <xf numFmtId="49" fontId="9" fillId="0" borderId="31" xfId="0" applyNumberFormat="1" applyFont="1" applyBorder="1" applyAlignment="1">
      <alignment horizontal="center" vertical="center" wrapText="1"/>
    </xf>
    <xf numFmtId="49" fontId="9" fillId="0" borderId="32" xfId="0" applyNumberFormat="1" applyFont="1" applyBorder="1" applyAlignment="1">
      <alignment horizontal="center" vertical="center" wrapText="1"/>
    </xf>
    <xf numFmtId="0" fontId="7" fillId="0" borderId="32" xfId="0" applyFont="1" applyBorder="1" applyAlignment="1">
      <alignment vertical="center" wrapText="1"/>
    </xf>
    <xf numFmtId="0" fontId="9" fillId="0" borderId="32" xfId="0" applyFont="1" applyBorder="1" applyAlignment="1">
      <alignment horizontal="center" vertical="center" wrapText="1"/>
    </xf>
    <xf numFmtId="4" fontId="9" fillId="0" borderId="47" xfId="0" applyNumberFormat="1" applyFont="1" applyBorder="1" applyAlignment="1">
      <alignment horizontal="center" vertical="center" wrapText="1"/>
    </xf>
    <xf numFmtId="49" fontId="9" fillId="0" borderId="29" xfId="0" applyNumberFormat="1" applyFont="1" applyBorder="1" applyAlignment="1">
      <alignment horizontal="center" vertical="center" wrapText="1"/>
    </xf>
    <xf numFmtId="49" fontId="9" fillId="0" borderId="30" xfId="0" applyNumberFormat="1" applyFont="1" applyBorder="1" applyAlignment="1">
      <alignment horizontal="center" vertical="center" wrapText="1"/>
    </xf>
    <xf numFmtId="0" fontId="7" fillId="0" borderId="30" xfId="0" applyFont="1" applyBorder="1" applyAlignment="1">
      <alignment vertical="center" wrapText="1"/>
    </xf>
    <xf numFmtId="0" fontId="9" fillId="0" borderId="30" xfId="0" applyFont="1" applyBorder="1" applyAlignment="1">
      <alignment horizontal="center" vertical="center" wrapText="1"/>
    </xf>
    <xf numFmtId="4" fontId="9" fillId="0" borderId="48" xfId="0" applyNumberFormat="1" applyFont="1" applyBorder="1" applyAlignment="1">
      <alignment horizontal="center" vertical="center" wrapText="1"/>
    </xf>
    <xf numFmtId="0" fontId="7" fillId="0" borderId="50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20" fillId="0" borderId="52" xfId="0" applyFont="1" applyBorder="1" applyAlignment="1">
      <alignment vertical="center" wrapText="1"/>
    </xf>
    <xf numFmtId="0" fontId="7" fillId="0" borderId="52" xfId="0" applyFont="1" applyBorder="1" applyAlignment="1">
      <alignment vertical="center" wrapText="1"/>
    </xf>
    <xf numFmtId="0" fontId="19" fillId="0" borderId="52" xfId="0" applyFont="1" applyBorder="1" applyAlignment="1">
      <alignment vertical="center" wrapText="1"/>
    </xf>
    <xf numFmtId="0" fontId="19" fillId="0" borderId="53" xfId="0" applyFont="1" applyBorder="1" applyAlignment="1">
      <alignment vertical="center" wrapText="1"/>
    </xf>
    <xf numFmtId="4" fontId="21" fillId="0" borderId="53" xfId="0" applyNumberFormat="1" applyFont="1" applyBorder="1" applyAlignment="1">
      <alignment horizontal="center" vertical="center" wrapText="1"/>
    </xf>
    <xf numFmtId="4" fontId="21" fillId="0" borderId="5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1" fillId="0" borderId="54" xfId="0" applyFont="1" applyBorder="1" applyAlignment="1">
      <alignment vertical="center" wrapText="1"/>
    </xf>
    <xf numFmtId="0" fontId="19" fillId="0" borderId="55" xfId="0" applyFont="1" applyBorder="1" applyAlignment="1">
      <alignment vertical="center" wrapText="1"/>
    </xf>
    <xf numFmtId="0" fontId="19" fillId="0" borderId="54" xfId="0" applyFont="1" applyBorder="1" applyAlignment="1">
      <alignment vertical="center" wrapText="1"/>
    </xf>
    <xf numFmtId="0" fontId="21" fillId="0" borderId="55" xfId="0" applyFont="1" applyBorder="1" applyAlignment="1">
      <alignment horizontal="center" vertical="center" wrapText="1"/>
    </xf>
    <xf numFmtId="4" fontId="21" fillId="0" borderId="54" xfId="0" applyNumberFormat="1" applyFont="1" applyBorder="1" applyAlignment="1">
      <alignment horizontal="center" vertical="center" wrapText="1"/>
    </xf>
    <xf numFmtId="0" fontId="7" fillId="0" borderId="35" xfId="0" applyFont="1" applyFill="1" applyBorder="1" applyAlignment="1">
      <alignment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9" fontId="6" fillId="0" borderId="29" xfId="0" applyNumberFormat="1" applyFont="1" applyBorder="1" applyAlignment="1">
      <alignment horizontal="center" vertical="center" wrapText="1"/>
    </xf>
    <xf numFmtId="49" fontId="6" fillId="0" borderId="30" xfId="0" applyNumberFormat="1" applyFont="1" applyBorder="1" applyAlignment="1">
      <alignment horizontal="center" vertical="center" wrapText="1"/>
    </xf>
    <xf numFmtId="0" fontId="6" fillId="0" borderId="30" xfId="0" applyFont="1" applyBorder="1" applyAlignment="1">
      <alignment vertical="center" wrapText="1"/>
    </xf>
    <xf numFmtId="0" fontId="6" fillId="0" borderId="30" xfId="0" applyFont="1" applyBorder="1" applyAlignment="1">
      <alignment horizontal="center" vertical="center" wrapText="1"/>
    </xf>
    <xf numFmtId="4" fontId="6" fillId="0" borderId="48" xfId="0" applyNumberFormat="1" applyFont="1" applyBorder="1" applyAlignment="1">
      <alignment horizontal="center" vertical="center" wrapText="1"/>
    </xf>
    <xf numFmtId="0" fontId="7" fillId="0" borderId="17" xfId="0" applyFont="1" applyFill="1" applyBorder="1" applyAlignment="1">
      <alignment vertical="center"/>
    </xf>
    <xf numFmtId="0" fontId="7" fillId="0" borderId="5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7" fillId="0" borderId="60" xfId="0" applyFont="1" applyBorder="1" applyAlignment="1">
      <alignment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30" xfId="0" applyNumberFormat="1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3" fontId="7" fillId="0" borderId="48" xfId="0" applyNumberFormat="1" applyFont="1" applyBorder="1" applyAlignment="1">
      <alignment horizontal="center" vertical="center" wrapText="1"/>
    </xf>
    <xf numFmtId="49" fontId="7" fillId="0" borderId="49" xfId="0" applyNumberFormat="1" applyFont="1" applyBorder="1" applyAlignment="1">
      <alignment horizontal="center" vertical="center" wrapText="1"/>
    </xf>
    <xf numFmtId="49" fontId="7" fillId="0" borderId="50" xfId="0" applyNumberFormat="1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3" fontId="7" fillId="0" borderId="51" xfId="0" applyNumberFormat="1" applyFont="1" applyBorder="1" applyAlignment="1">
      <alignment horizontal="center" vertical="center" wrapText="1"/>
    </xf>
    <xf numFmtId="0" fontId="9" fillId="0" borderId="3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14" fillId="0" borderId="0" xfId="0" applyFont="1" applyBorder="1"/>
    <xf numFmtId="49" fontId="7" fillId="0" borderId="9" xfId="0" applyNumberFormat="1" applyFont="1" applyBorder="1" applyAlignment="1">
      <alignment horizontal="center" vertical="center" wrapText="1"/>
    </xf>
    <xf numFmtId="49" fontId="7" fillId="0" borderId="52" xfId="0" applyNumberFormat="1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4" fontId="7" fillId="0" borderId="52" xfId="0" applyNumberFormat="1" applyFont="1" applyBorder="1" applyAlignment="1">
      <alignment horizontal="center" vertical="center" wrapText="1"/>
    </xf>
    <xf numFmtId="0" fontId="2" fillId="0" borderId="0" xfId="0" applyFont="1"/>
    <xf numFmtId="49" fontId="7" fillId="0" borderId="7" xfId="0" applyNumberFormat="1" applyFont="1" applyBorder="1" applyAlignment="1">
      <alignment horizontal="center" vertical="center" wrapText="1"/>
    </xf>
    <xf numFmtId="49" fontId="7" fillId="0" borderId="60" xfId="0" applyNumberFormat="1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4" fontId="7" fillId="0" borderId="60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54" xfId="0" applyNumberFormat="1" applyFont="1" applyBorder="1" applyAlignment="1">
      <alignment horizontal="center" vertical="center" wrapText="1"/>
    </xf>
    <xf numFmtId="9" fontId="7" fillId="0" borderId="54" xfId="0" applyNumberFormat="1" applyFont="1" applyBorder="1" applyAlignment="1">
      <alignment horizontal="center" vertical="center" wrapText="1"/>
    </xf>
    <xf numFmtId="4" fontId="7" fillId="0" borderId="54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49" fontId="4" fillId="0" borderId="58" xfId="0" applyNumberFormat="1" applyFont="1" applyBorder="1" applyAlignment="1">
      <alignment horizontal="center" vertical="center" wrapText="1"/>
    </xf>
    <xf numFmtId="4" fontId="6" fillId="0" borderId="58" xfId="0" applyNumberFormat="1" applyFont="1" applyBorder="1" applyAlignment="1">
      <alignment horizontal="center" vertical="center" wrapText="1"/>
    </xf>
    <xf numFmtId="0" fontId="19" fillId="0" borderId="62" xfId="0" applyFont="1" applyBorder="1" applyAlignment="1">
      <alignment vertical="center" wrapText="1"/>
    </xf>
    <xf numFmtId="0" fontId="19" fillId="0" borderId="34" xfId="0" applyFont="1" applyBorder="1" applyAlignment="1">
      <alignment vertical="center" wrapText="1"/>
    </xf>
    <xf numFmtId="0" fontId="6" fillId="0" borderId="58" xfId="0" applyFont="1" applyBorder="1" applyAlignment="1">
      <alignment vertical="center" wrapText="1"/>
    </xf>
    <xf numFmtId="4" fontId="6" fillId="0" borderId="44" xfId="0" applyNumberFormat="1" applyFont="1" applyBorder="1" applyAlignment="1">
      <alignment horizontal="center" vertical="center" wrapText="1"/>
    </xf>
    <xf numFmtId="0" fontId="6" fillId="0" borderId="58" xfId="0" applyFont="1" applyFill="1" applyBorder="1" applyAlignment="1">
      <alignment vertical="center" wrapText="1"/>
    </xf>
    <xf numFmtId="4" fontId="2" fillId="0" borderId="62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horizontal="center" vertical="center" wrapText="1"/>
    </xf>
    <xf numFmtId="4" fontId="2" fillId="0" borderId="3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" fontId="6" fillId="0" borderId="31" xfId="0" applyNumberFormat="1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center" vertical="center" wrapText="1"/>
    </xf>
    <xf numFmtId="4" fontId="9" fillId="0" borderId="25" xfId="0" applyNumberFormat="1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4" fontId="9" fillId="0" borderId="14" xfId="0" applyNumberFormat="1" applyFont="1" applyBorder="1" applyAlignment="1">
      <alignment horizontal="center" vertical="center" wrapText="1"/>
    </xf>
    <xf numFmtId="4" fontId="6" fillId="0" borderId="25" xfId="0" applyNumberFormat="1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4" fontId="9" fillId="0" borderId="31" xfId="0" applyNumberFormat="1" applyFont="1" applyBorder="1" applyAlignment="1">
      <alignment horizontal="center" vertical="center" wrapText="1"/>
    </xf>
    <xf numFmtId="4" fontId="15" fillId="0" borderId="14" xfId="0" applyNumberFormat="1" applyFont="1" applyBorder="1" applyAlignment="1">
      <alignment horizontal="center" vertical="center" wrapText="1"/>
    </xf>
    <xf numFmtId="4" fontId="15" fillId="0" borderId="29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9" fontId="2" fillId="0" borderId="56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 wrapText="1"/>
    </xf>
    <xf numFmtId="3" fontId="7" fillId="0" borderId="44" xfId="0" applyNumberFormat="1" applyFont="1" applyBorder="1" applyAlignment="1">
      <alignment horizontal="center" vertical="center" wrapText="1"/>
    </xf>
    <xf numFmtId="4" fontId="7" fillId="0" borderId="62" xfId="0" applyNumberFormat="1" applyFont="1" applyBorder="1" applyAlignment="1">
      <alignment horizontal="center" vertical="center" wrapText="1"/>
    </xf>
    <xf numFmtId="4" fontId="7" fillId="0" borderId="23" xfId="0" applyNumberFormat="1" applyFont="1" applyBorder="1" applyAlignment="1">
      <alignment horizontal="center" vertical="center" wrapText="1"/>
    </xf>
    <xf numFmtId="4" fontId="7" fillId="0" borderId="34" xfId="0" applyNumberFormat="1" applyFont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49" xfId="0" applyFont="1" applyBorder="1" applyAlignment="1">
      <alignment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9" fillId="0" borderId="2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vertical="center" wrapText="1"/>
    </xf>
    <xf numFmtId="4" fontId="2" fillId="0" borderId="49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49" fontId="4" fillId="0" borderId="57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 wrapText="1"/>
    </xf>
    <xf numFmtId="4" fontId="6" fillId="0" borderId="31" xfId="0" applyNumberFormat="1" applyFont="1" applyBorder="1" applyAlignment="1">
      <alignment vertical="center" wrapText="1"/>
    </xf>
    <xf numFmtId="4" fontId="6" fillId="0" borderId="14" xfId="0" applyNumberFormat="1" applyFont="1" applyBorder="1" applyAlignment="1">
      <alignment vertical="center" wrapText="1"/>
    </xf>
    <xf numFmtId="4" fontId="6" fillId="0" borderId="15" xfId="0" applyNumberFormat="1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4" fontId="6" fillId="0" borderId="6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3" fontId="7" fillId="0" borderId="6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62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49" fontId="9" fillId="0" borderId="64" xfId="0" applyNumberFormat="1" applyFont="1" applyBorder="1" applyAlignment="1">
      <alignment horizontal="center" vertical="center" wrapText="1"/>
    </xf>
    <xf numFmtId="49" fontId="9" fillId="0" borderId="46" xfId="0" applyNumberFormat="1" applyFont="1" applyBorder="1" applyAlignment="1">
      <alignment horizontal="center" vertical="center" wrapText="1"/>
    </xf>
    <xf numFmtId="49" fontId="6" fillId="0" borderId="46" xfId="0" applyNumberFormat="1" applyFont="1" applyBorder="1" applyAlignment="1">
      <alignment horizontal="center" vertical="center" wrapText="1"/>
    </xf>
    <xf numFmtId="0" fontId="19" fillId="0" borderId="65" xfId="0" applyFont="1" applyBorder="1" applyAlignment="1">
      <alignment vertical="center" wrapText="1"/>
    </xf>
    <xf numFmtId="0" fontId="1" fillId="0" borderId="61" xfId="0" applyFont="1" applyBorder="1" applyAlignment="1">
      <alignment vertical="center" wrapText="1"/>
    </xf>
    <xf numFmtId="49" fontId="6" fillId="0" borderId="66" xfId="0" applyNumberFormat="1" applyFont="1" applyBorder="1" applyAlignment="1">
      <alignment horizontal="center" vertical="center" wrapText="1"/>
    </xf>
    <xf numFmtId="49" fontId="7" fillId="0" borderId="66" xfId="0" applyNumberFormat="1" applyFont="1" applyBorder="1" applyAlignment="1">
      <alignment horizontal="center" vertical="center" wrapText="1"/>
    </xf>
    <xf numFmtId="49" fontId="9" fillId="0" borderId="66" xfId="0" applyNumberFormat="1" applyFont="1" applyBorder="1" applyAlignment="1">
      <alignment horizontal="center" vertical="center" wrapText="1"/>
    </xf>
    <xf numFmtId="0" fontId="7" fillId="0" borderId="23" xfId="0" applyFont="1" applyFill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67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9" fillId="0" borderId="24" xfId="0" applyFont="1" applyBorder="1" applyAlignment="1">
      <alignment vertical="center" wrapText="1"/>
    </xf>
    <xf numFmtId="0" fontId="7" fillId="0" borderId="67" xfId="0" applyFont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0" fontId="9" fillId="0" borderId="67" xfId="0" applyFont="1" applyBorder="1" applyAlignment="1">
      <alignment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49" fontId="6" fillId="0" borderId="6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49" fontId="7" fillId="0" borderId="63" xfId="0" applyNumberFormat="1" applyFont="1" applyBorder="1" applyAlignment="1">
      <alignment horizontal="center" vertical="center" wrapText="1"/>
    </xf>
    <xf numFmtId="49" fontId="9" fillId="0" borderId="63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36" xfId="0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2" fillId="0" borderId="6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49" fontId="7" fillId="0" borderId="65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49" fontId="9" fillId="0" borderId="68" xfId="0" applyNumberFormat="1" applyFont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49" fontId="6" fillId="0" borderId="46" xfId="0" applyNumberFormat="1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vertical="center" wrapText="1"/>
    </xf>
    <xf numFmtId="4" fontId="9" fillId="0" borderId="69" xfId="0" applyNumberFormat="1" applyFont="1" applyBorder="1" applyAlignment="1">
      <alignment horizontal="center" vertical="center" wrapText="1"/>
    </xf>
    <xf numFmtId="4" fontId="6" fillId="0" borderId="60" xfId="0" applyNumberFormat="1" applyFont="1" applyBorder="1" applyAlignment="1">
      <alignment horizontal="center" vertical="center" wrapText="1"/>
    </xf>
    <xf numFmtId="4" fontId="6" fillId="0" borderId="69" xfId="0" applyNumberFormat="1" applyFont="1" applyBorder="1" applyAlignment="1">
      <alignment horizontal="center" vertical="center" wrapText="1"/>
    </xf>
    <xf numFmtId="4" fontId="9" fillId="0" borderId="60" xfId="0" applyNumberFormat="1" applyFont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4" fontId="9" fillId="0" borderId="70" xfId="0" applyNumberFormat="1" applyFont="1" applyBorder="1" applyAlignment="1">
      <alignment horizontal="center" vertical="center" wrapText="1"/>
    </xf>
    <xf numFmtId="4" fontId="15" fillId="0" borderId="19" xfId="0" applyNumberFormat="1" applyFont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center" vertical="center" wrapText="1"/>
    </xf>
    <xf numFmtId="0" fontId="20" fillId="0" borderId="53" xfId="0" applyFont="1" applyBorder="1" applyAlignment="1">
      <alignment vertical="center" wrapText="1"/>
    </xf>
    <xf numFmtId="0" fontId="20" fillId="0" borderId="55" xfId="0" applyFont="1" applyBorder="1" applyAlignment="1">
      <alignment vertical="center" wrapText="1"/>
    </xf>
    <xf numFmtId="0" fontId="20" fillId="0" borderId="54" xfId="0" applyFont="1" applyBorder="1" applyAlignment="1">
      <alignment vertical="center" wrapText="1"/>
    </xf>
    <xf numFmtId="4" fontId="7" fillId="0" borderId="53" xfId="0" applyNumberFormat="1" applyFont="1" applyBorder="1" applyAlignment="1">
      <alignment horizontal="center" vertical="center" wrapText="1"/>
    </xf>
    <xf numFmtId="4" fontId="7" fillId="0" borderId="22" xfId="0" applyNumberFormat="1" applyFont="1" applyBorder="1" applyAlignment="1">
      <alignment horizontal="center" vertical="center" wrapText="1"/>
    </xf>
    <xf numFmtId="4" fontId="7" fillId="0" borderId="55" xfId="0" applyNumberFormat="1" applyFont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4" fontId="9" fillId="0" borderId="71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9" fontId="7" fillId="0" borderId="5" xfId="0" applyNumberFormat="1" applyFont="1" applyBorder="1" applyAlignment="1">
      <alignment horizontal="center" vertical="center" wrapText="1"/>
    </xf>
    <xf numFmtId="49" fontId="7" fillId="0" borderId="64" xfId="0" applyNumberFormat="1" applyFont="1" applyBorder="1" applyAlignment="1">
      <alignment horizontal="center" vertical="center" wrapText="1"/>
    </xf>
    <xf numFmtId="49" fontId="7" fillId="0" borderId="6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35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" fontId="6" fillId="0" borderId="58" xfId="0" applyNumberFormat="1" applyFont="1" applyFill="1" applyBorder="1" applyAlignment="1">
      <alignment horizontal="center" vertical="center" wrapText="1"/>
    </xf>
    <xf numFmtId="4" fontId="20" fillId="0" borderId="62" xfId="0" applyNumberFormat="1" applyFont="1" applyBorder="1" applyAlignment="1">
      <alignment horizontal="center" vertical="center" wrapText="1"/>
    </xf>
    <xf numFmtId="4" fontId="20" fillId="0" borderId="34" xfId="0" applyNumberFormat="1" applyFont="1" applyBorder="1" applyAlignment="1">
      <alignment horizontal="center" vertical="center" wrapText="1"/>
    </xf>
    <xf numFmtId="4" fontId="6" fillId="0" borderId="37" xfId="0" applyNumberFormat="1" applyFont="1" applyBorder="1" applyAlignment="1">
      <alignment horizontal="center" vertical="center" wrapText="1"/>
    </xf>
    <xf numFmtId="4" fontId="6" fillId="0" borderId="37" xfId="0" applyNumberFormat="1" applyFont="1" applyFill="1" applyBorder="1" applyAlignment="1">
      <alignment horizontal="center" vertical="center" wrapText="1"/>
    </xf>
    <xf numFmtId="4" fontId="7" fillId="0" borderId="69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21" xfId="0" applyNumberFormat="1" applyFont="1" applyBorder="1" applyAlignment="1">
      <alignment horizontal="center" vertical="center" wrapText="1"/>
    </xf>
    <xf numFmtId="4" fontId="21" fillId="0" borderId="9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4" fontId="15" fillId="0" borderId="13" xfId="0" applyNumberFormat="1" applyFont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center" vertical="center" wrapText="1"/>
    </xf>
    <xf numFmtId="4" fontId="20" fillId="0" borderId="49" xfId="0" applyNumberFormat="1" applyFont="1" applyBorder="1" applyAlignment="1">
      <alignment horizontal="center" vertical="center" wrapText="1"/>
    </xf>
    <xf numFmtId="4" fontId="21" fillId="0" borderId="5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4" fontId="7" fillId="0" borderId="31" xfId="0" applyNumberFormat="1" applyFont="1" applyBorder="1" applyAlignment="1">
      <alignment horizontal="center" vertical="center" wrapText="1"/>
    </xf>
    <xf numFmtId="4" fontId="7" fillId="0" borderId="49" xfId="0" applyNumberFormat="1" applyFont="1" applyBorder="1" applyAlignment="1">
      <alignment horizontal="center" vertical="center" wrapText="1"/>
    </xf>
    <xf numFmtId="4" fontId="9" fillId="0" borderId="64" xfId="0" applyNumberFormat="1" applyFont="1" applyBorder="1" applyAlignment="1">
      <alignment horizontal="center" vertical="center" wrapText="1"/>
    </xf>
    <xf numFmtId="4" fontId="9" fillId="0" borderId="46" xfId="0" applyNumberFormat="1" applyFont="1" applyBorder="1" applyAlignment="1">
      <alignment horizontal="center" vertical="center" wrapText="1"/>
    </xf>
    <xf numFmtId="4" fontId="9" fillId="0" borderId="68" xfId="0" applyNumberFormat="1" applyFont="1" applyBorder="1" applyAlignment="1">
      <alignment horizontal="center" vertical="center" wrapText="1"/>
    </xf>
    <xf numFmtId="4" fontId="6" fillId="0" borderId="68" xfId="0" applyNumberFormat="1" applyFont="1" applyBorder="1" applyAlignment="1">
      <alignment horizontal="center" vertical="center" wrapText="1"/>
    </xf>
    <xf numFmtId="3" fontId="6" fillId="0" borderId="46" xfId="0" applyNumberFormat="1" applyFont="1" applyBorder="1" applyAlignment="1">
      <alignment horizontal="center" vertical="center" wrapText="1"/>
    </xf>
    <xf numFmtId="3" fontId="9" fillId="0" borderId="46" xfId="0" applyNumberFormat="1" applyFont="1" applyBorder="1" applyAlignment="1">
      <alignment horizontal="center" vertical="center" wrapText="1"/>
    </xf>
    <xf numFmtId="3" fontId="7" fillId="0" borderId="68" xfId="0" applyNumberFormat="1" applyFont="1" applyBorder="1" applyAlignment="1">
      <alignment horizontal="center" vertical="center" wrapText="1"/>
    </xf>
    <xf numFmtId="4" fontId="6" fillId="0" borderId="64" xfId="0" applyNumberFormat="1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4" fontId="9" fillId="0" borderId="66" xfId="0" applyNumberFormat="1" applyFont="1" applyBorder="1" applyAlignment="1">
      <alignment horizontal="center" vertical="center" wrapText="1"/>
    </xf>
    <xf numFmtId="4" fontId="7" fillId="0" borderId="65" xfId="0" applyNumberFormat="1" applyFont="1" applyBorder="1" applyAlignment="1">
      <alignment horizontal="center" vertical="center" wrapText="1"/>
    </xf>
    <xf numFmtId="4" fontId="7" fillId="0" borderId="64" xfId="0" applyNumberFormat="1" applyFont="1" applyBorder="1" applyAlignment="1">
      <alignment horizontal="center" vertical="center" wrapText="1"/>
    </xf>
    <xf numFmtId="4" fontId="7" fillId="0" borderId="61" xfId="0" applyNumberFormat="1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9" fontId="7" fillId="0" borderId="61" xfId="0" applyNumberFormat="1" applyFont="1" applyBorder="1" applyAlignment="1">
      <alignment horizontal="center" vertical="center" wrapText="1"/>
    </xf>
    <xf numFmtId="0" fontId="2" fillId="0" borderId="35" xfId="0" applyFont="1" applyFill="1" applyBorder="1" applyAlignment="1">
      <alignment vertical="center"/>
    </xf>
    <xf numFmtId="0" fontId="7" fillId="0" borderId="64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7" fillId="0" borderId="68" xfId="0" applyFont="1" applyBorder="1" applyAlignment="1">
      <alignment vertical="center" wrapText="1"/>
    </xf>
    <xf numFmtId="0" fontId="7" fillId="0" borderId="65" xfId="0" applyFont="1" applyBorder="1" applyAlignment="1">
      <alignment vertical="center" wrapText="1"/>
    </xf>
    <xf numFmtId="0" fontId="7" fillId="0" borderId="61" xfId="0" applyFont="1" applyBorder="1" applyAlignment="1">
      <alignment vertical="center" wrapText="1"/>
    </xf>
    <xf numFmtId="0" fontId="6" fillId="0" borderId="46" xfId="0" applyFont="1" applyBorder="1" applyAlignment="1">
      <alignment vertical="center" wrapText="1"/>
    </xf>
    <xf numFmtId="0" fontId="6" fillId="0" borderId="68" xfId="0" applyFont="1" applyBorder="1" applyAlignment="1">
      <alignment vertical="center" wrapText="1"/>
    </xf>
    <xf numFmtId="0" fontId="9" fillId="0" borderId="64" xfId="0" applyFont="1" applyBorder="1" applyAlignment="1">
      <alignment vertical="center" wrapText="1"/>
    </xf>
    <xf numFmtId="0" fontId="9" fillId="0" borderId="46" xfId="0" applyFont="1" applyBorder="1" applyAlignment="1">
      <alignment vertical="center" wrapText="1"/>
    </xf>
    <xf numFmtId="0" fontId="6" fillId="0" borderId="46" xfId="0" applyFont="1" applyFill="1" applyBorder="1" applyAlignment="1">
      <alignment vertical="center" wrapText="1"/>
    </xf>
    <xf numFmtId="0" fontId="9" fillId="0" borderId="66" xfId="0" applyFont="1" applyBorder="1" applyAlignment="1">
      <alignment vertical="center" wrapText="1"/>
    </xf>
    <xf numFmtId="49" fontId="1" fillId="0" borderId="35" xfId="0" applyNumberFormat="1" applyFont="1" applyFill="1" applyBorder="1" applyAlignment="1">
      <alignment horizontal="center" vertical="center" wrapText="1"/>
    </xf>
    <xf numFmtId="49" fontId="6" fillId="0" borderId="68" xfId="0" applyNumberFormat="1" applyFont="1" applyBorder="1" applyAlignment="1">
      <alignment horizontal="center" vertical="center" wrapText="1"/>
    </xf>
    <xf numFmtId="49" fontId="7" fillId="0" borderId="68" xfId="0" applyNumberFormat="1" applyFont="1" applyBorder="1" applyAlignment="1">
      <alignment horizontal="center" vertical="center" wrapText="1"/>
    </xf>
    <xf numFmtId="49" fontId="7" fillId="0" borderId="35" xfId="0" applyNumberFormat="1" applyFont="1" applyFill="1" applyBorder="1" applyAlignment="1">
      <alignment horizontal="center" vertical="center" wrapText="1"/>
    </xf>
    <xf numFmtId="0" fontId="20" fillId="0" borderId="65" xfId="0" applyFont="1" applyBorder="1" applyAlignment="1">
      <alignment vertical="center" wrapText="1"/>
    </xf>
    <xf numFmtId="0" fontId="5" fillId="0" borderId="61" xfId="0" applyFont="1" applyBorder="1" applyAlignment="1">
      <alignment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36" xfId="0" applyFont="1" applyBorder="1" applyAlignment="1">
      <alignment vertical="center" wrapText="1"/>
    </xf>
    <xf numFmtId="0" fontId="21" fillId="0" borderId="35" xfId="0" applyFont="1" applyBorder="1" applyAlignment="1">
      <alignment horizontal="center" vertical="center" wrapText="1"/>
    </xf>
    <xf numFmtId="4" fontId="21" fillId="0" borderId="37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49" fontId="9" fillId="0" borderId="65" xfId="0" applyNumberFormat="1" applyFont="1" applyBorder="1" applyAlignment="1">
      <alignment horizontal="center" vertical="center" wrapText="1"/>
    </xf>
    <xf numFmtId="4" fontId="9" fillId="0" borderId="62" xfId="0" applyNumberFormat="1" applyFont="1" applyBorder="1" applyAlignment="1">
      <alignment horizontal="center" vertical="center" wrapText="1"/>
    </xf>
    <xf numFmtId="4" fontId="9" fillId="0" borderId="24" xfId="0" applyNumberFormat="1" applyFont="1" applyBorder="1" applyAlignment="1">
      <alignment horizontal="center" vertical="center" wrapText="1"/>
    </xf>
    <xf numFmtId="4" fontId="6" fillId="0" borderId="24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 wrapText="1"/>
    </xf>
    <xf numFmtId="2" fontId="7" fillId="0" borderId="3" xfId="2" applyNumberFormat="1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2" fontId="7" fillId="0" borderId="15" xfId="2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vertical="center" wrapText="1"/>
    </xf>
    <xf numFmtId="4" fontId="6" fillId="0" borderId="14" xfId="0" applyNumberFormat="1" applyFont="1" applyFill="1" applyBorder="1" applyAlignment="1">
      <alignment vertical="center" wrapText="1"/>
    </xf>
    <xf numFmtId="2" fontId="5" fillId="0" borderId="14" xfId="2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 wrapText="1"/>
    </xf>
    <xf numFmtId="2" fontId="5" fillId="0" borderId="18" xfId="2" applyNumberFormat="1" applyFont="1" applyFill="1" applyBorder="1" applyAlignment="1">
      <alignment horizontal="center" vertical="center" wrapText="1"/>
    </xf>
    <xf numFmtId="4" fontId="9" fillId="0" borderId="14" xfId="0" applyNumberFormat="1" applyFont="1" applyFill="1" applyBorder="1" applyAlignment="1">
      <alignment horizontal="center" vertical="center" wrapText="1"/>
    </xf>
    <xf numFmtId="4" fontId="9" fillId="0" borderId="18" xfId="0" applyNumberFormat="1" applyFont="1" applyFill="1" applyBorder="1" applyAlignment="1">
      <alignment horizontal="center" vertical="center" wrapText="1"/>
    </xf>
    <xf numFmtId="4" fontId="6" fillId="0" borderId="15" xfId="0" applyNumberFormat="1" applyFont="1" applyFill="1" applyBorder="1" applyAlignment="1">
      <alignment horizontal="center" vertical="center" wrapText="1"/>
    </xf>
    <xf numFmtId="4" fontId="6" fillId="0" borderId="14" xfId="0" applyNumberFormat="1" applyFont="1" applyFill="1" applyBorder="1" applyAlignment="1">
      <alignment horizontal="center" vertical="center" wrapText="1"/>
    </xf>
    <xf numFmtId="4" fontId="9" fillId="0" borderId="15" xfId="0" applyNumberFormat="1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5" fillId="0" borderId="71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71" xfId="0" applyFont="1" applyFill="1" applyBorder="1" applyAlignment="1">
      <alignment vertical="center" wrapText="1"/>
    </xf>
    <xf numFmtId="0" fontId="14" fillId="2" borderId="0" xfId="0" applyFont="1" applyFill="1"/>
  </cellXfs>
  <cellStyles count="3">
    <cellStyle name="Обычный" xfId="0" builtinId="0"/>
    <cellStyle name="Обычный 2" xfId="1" xr:uid="{12B4AF93-C6E2-454D-82E8-33685BB46FB9}"/>
    <cellStyle name="Финансовый 2" xfId="2" xr:uid="{0C4A1C63-AC49-42C5-825C-13D074AD31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FC06F-536E-469B-9DFD-4143BD34F2C9}">
  <sheetPr>
    <pageSetUpPr fitToPage="1"/>
  </sheetPr>
  <dimension ref="A4:L185"/>
  <sheetViews>
    <sheetView tabSelected="1" zoomScaleNormal="100" zoomScaleSheetLayoutView="100" workbookViewId="0">
      <selection activeCell="C185" sqref="C185"/>
    </sheetView>
  </sheetViews>
  <sheetFormatPr defaultColWidth="9.140625" defaultRowHeight="12.75" x14ac:dyDescent="0.25"/>
  <cols>
    <col min="1" max="1" width="6" style="5" customWidth="1"/>
    <col min="2" max="2" width="17.7109375" style="5" customWidth="1"/>
    <col min="3" max="3" width="77.5703125" style="5" customWidth="1"/>
    <col min="4" max="4" width="8.85546875" style="5" customWidth="1"/>
    <col min="5" max="5" width="13.85546875" style="5" bestFit="1" customWidth="1"/>
    <col min="6" max="9" width="12.7109375" style="6" customWidth="1"/>
    <col min="10" max="16384" width="9.140625" style="6"/>
  </cols>
  <sheetData>
    <row r="4" spans="1:9" ht="15" x14ac:dyDescent="0.25">
      <c r="A4" s="69"/>
      <c r="B4" s="69"/>
      <c r="C4" s="69"/>
      <c r="D4" s="1"/>
      <c r="E4" s="70"/>
    </row>
    <row r="5" spans="1:9" ht="15" x14ac:dyDescent="0.25">
      <c r="A5" s="71"/>
      <c r="B5" s="71"/>
      <c r="C5" s="72" t="s">
        <v>167</v>
      </c>
      <c r="D5" s="1"/>
      <c r="E5" s="73"/>
    </row>
    <row r="6" spans="1:9" ht="15" x14ac:dyDescent="0.25">
      <c r="A6" s="71"/>
      <c r="B6" s="71"/>
      <c r="C6" s="72"/>
      <c r="D6" s="1"/>
      <c r="E6" s="73"/>
    </row>
    <row r="7" spans="1:9" ht="15" x14ac:dyDescent="0.2">
      <c r="A7" s="167"/>
      <c r="B7" s="167"/>
      <c r="C7" s="167"/>
      <c r="D7" s="1"/>
      <c r="E7" s="70"/>
    </row>
    <row r="8" spans="1:9" ht="14.25" x14ac:dyDescent="0.2">
      <c r="A8" s="387" t="s">
        <v>190</v>
      </c>
      <c r="B8" s="387"/>
      <c r="C8" s="387"/>
      <c r="D8" s="387"/>
      <c r="E8" s="387"/>
      <c r="F8" s="387"/>
      <c r="G8" s="387"/>
      <c r="H8" s="387"/>
      <c r="I8" s="387"/>
    </row>
    <row r="9" spans="1:9" ht="14.25" x14ac:dyDescent="0.2">
      <c r="A9" s="387" t="s">
        <v>182</v>
      </c>
      <c r="B9" s="387"/>
      <c r="C9" s="387"/>
      <c r="D9" s="387"/>
      <c r="E9" s="387"/>
      <c r="F9" s="387"/>
      <c r="G9" s="387"/>
      <c r="H9" s="387"/>
      <c r="I9" s="387"/>
    </row>
    <row r="10" spans="1:9" ht="14.25" x14ac:dyDescent="0.2">
      <c r="A10" s="387" t="s">
        <v>183</v>
      </c>
      <c r="B10" s="387"/>
      <c r="C10" s="387"/>
      <c r="D10" s="387"/>
      <c r="E10" s="387"/>
      <c r="F10" s="387"/>
      <c r="G10" s="387"/>
      <c r="H10" s="387"/>
      <c r="I10" s="387"/>
    </row>
    <row r="11" spans="1:9" ht="15" x14ac:dyDescent="0.2">
      <c r="A11" s="158"/>
      <c r="B11" s="158"/>
      <c r="C11" s="158"/>
      <c r="D11" s="1"/>
      <c r="E11" s="73"/>
    </row>
    <row r="12" spans="1:9" ht="38.25" customHeight="1" x14ac:dyDescent="0.25">
      <c r="A12" s="388" t="s">
        <v>181</v>
      </c>
      <c r="B12" s="388"/>
      <c r="C12" s="388"/>
      <c r="D12" s="388"/>
      <c r="E12" s="388"/>
      <c r="F12" s="388"/>
      <c r="G12" s="388"/>
      <c r="H12" s="388"/>
      <c r="I12" s="388"/>
    </row>
    <row r="13" spans="1:9" ht="43.5" customHeight="1" x14ac:dyDescent="0.25">
      <c r="A13" s="389" t="s">
        <v>185</v>
      </c>
      <c r="B13" s="389"/>
      <c r="C13" s="389"/>
      <c r="D13" s="389"/>
      <c r="E13" s="389"/>
      <c r="F13" s="389"/>
      <c r="G13" s="389"/>
      <c r="H13" s="389"/>
      <c r="I13" s="389"/>
    </row>
    <row r="14" spans="1:9" ht="22.5" customHeight="1" thickBot="1" x14ac:dyDescent="0.3">
      <c r="A14" s="168"/>
      <c r="B14" s="168"/>
      <c r="C14" s="168" t="s">
        <v>184</v>
      </c>
      <c r="D14" s="168"/>
      <c r="E14" s="168"/>
    </row>
    <row r="15" spans="1:9" s="49" customFormat="1" ht="15" customHeight="1" thickBot="1" x14ac:dyDescent="0.3">
      <c r="A15" s="390" t="s">
        <v>0</v>
      </c>
      <c r="B15" s="74" t="s">
        <v>1</v>
      </c>
      <c r="C15" s="390" t="s">
        <v>2</v>
      </c>
      <c r="D15" s="390" t="s">
        <v>3</v>
      </c>
      <c r="E15" s="392" t="s">
        <v>4</v>
      </c>
      <c r="F15" s="384" t="s">
        <v>168</v>
      </c>
      <c r="G15" s="385"/>
      <c r="H15" s="384" t="s">
        <v>169</v>
      </c>
      <c r="I15" s="386"/>
    </row>
    <row r="16" spans="1:9" ht="15" thickBot="1" x14ac:dyDescent="0.3">
      <c r="A16" s="391"/>
      <c r="B16" s="75" t="s">
        <v>5</v>
      </c>
      <c r="C16" s="391"/>
      <c r="D16" s="391"/>
      <c r="E16" s="393"/>
      <c r="F16" s="180" t="s">
        <v>170</v>
      </c>
      <c r="G16" s="169" t="s">
        <v>171</v>
      </c>
      <c r="H16" s="180" t="s">
        <v>170</v>
      </c>
      <c r="I16" s="76" t="s">
        <v>171</v>
      </c>
    </row>
    <row r="17" spans="1:10" ht="15" thickBot="1" x14ac:dyDescent="0.3">
      <c r="A17" s="77" t="s">
        <v>10</v>
      </c>
      <c r="B17" s="78" t="s">
        <v>11</v>
      </c>
      <c r="C17" s="79" t="s">
        <v>37</v>
      </c>
      <c r="D17" s="79" t="s">
        <v>13</v>
      </c>
      <c r="E17" s="200" t="s">
        <v>40</v>
      </c>
      <c r="F17" s="81" t="s">
        <v>43</v>
      </c>
      <c r="G17" s="170" t="s">
        <v>16</v>
      </c>
      <c r="H17" s="81" t="s">
        <v>18</v>
      </c>
      <c r="I17" s="82" t="s">
        <v>19</v>
      </c>
    </row>
    <row r="18" spans="1:10" ht="18.75" customHeight="1" thickBot="1" x14ac:dyDescent="0.3">
      <c r="A18" s="95"/>
      <c r="B18" s="96" t="s">
        <v>6</v>
      </c>
      <c r="C18" s="97" t="s">
        <v>27</v>
      </c>
      <c r="D18" s="98"/>
      <c r="E18" s="125"/>
      <c r="F18" s="206"/>
      <c r="G18" s="171"/>
      <c r="H18" s="181"/>
      <c r="I18" s="126"/>
    </row>
    <row r="19" spans="1:10" ht="25.5" x14ac:dyDescent="0.25">
      <c r="A19" s="12">
        <v>1</v>
      </c>
      <c r="B19" s="32" t="s">
        <v>172</v>
      </c>
      <c r="C19" s="39" t="s">
        <v>28</v>
      </c>
      <c r="D19" s="14" t="s">
        <v>36</v>
      </c>
      <c r="E19" s="103">
        <f>2289.12+335.33+357.45</f>
        <v>2981.8999999999996</v>
      </c>
      <c r="F19" s="182"/>
      <c r="G19" s="103">
        <v>0</v>
      </c>
      <c r="H19" s="182"/>
      <c r="I19" s="55">
        <f>E19*G19</f>
        <v>0</v>
      </c>
      <c r="J19" s="52"/>
    </row>
    <row r="20" spans="1:10" ht="25.5" x14ac:dyDescent="0.25">
      <c r="A20" s="16" t="s">
        <v>11</v>
      </c>
      <c r="B20" s="28" t="s">
        <v>172</v>
      </c>
      <c r="C20" s="40" t="s">
        <v>23</v>
      </c>
      <c r="D20" s="18" t="s">
        <v>36</v>
      </c>
      <c r="E20" s="84">
        <f>70.8+10.37+11.06</f>
        <v>92.23</v>
      </c>
      <c r="F20" s="183"/>
      <c r="G20" s="84">
        <v>0</v>
      </c>
      <c r="H20" s="183"/>
      <c r="I20" s="19">
        <f>E20*G20</f>
        <v>0</v>
      </c>
      <c r="J20" s="52"/>
    </row>
    <row r="21" spans="1:10" x14ac:dyDescent="0.25">
      <c r="A21" s="16" t="s">
        <v>37</v>
      </c>
      <c r="B21" s="28" t="s">
        <v>172</v>
      </c>
      <c r="C21" s="40" t="s">
        <v>38</v>
      </c>
      <c r="D21" s="18" t="s">
        <v>7</v>
      </c>
      <c r="E21" s="84">
        <f>70.8+10.37+11.06</f>
        <v>92.23</v>
      </c>
      <c r="F21" s="183"/>
      <c r="G21" s="84">
        <v>0</v>
      </c>
      <c r="H21" s="183"/>
      <c r="I21" s="19">
        <f>E21*G21</f>
        <v>0</v>
      </c>
      <c r="J21" s="52"/>
    </row>
    <row r="22" spans="1:10" x14ac:dyDescent="0.25">
      <c r="A22" s="16" t="s">
        <v>13</v>
      </c>
      <c r="B22" s="28" t="s">
        <v>172</v>
      </c>
      <c r="C22" s="40" t="s">
        <v>39</v>
      </c>
      <c r="D22" s="18" t="s">
        <v>22</v>
      </c>
      <c r="E22" s="84">
        <f>(E19+E20)*1.6</f>
        <v>4918.6080000000002</v>
      </c>
      <c r="F22" s="183"/>
      <c r="G22" s="84">
        <v>0</v>
      </c>
      <c r="H22" s="183"/>
      <c r="I22" s="19">
        <f>E22*G22</f>
        <v>0</v>
      </c>
      <c r="J22" s="52"/>
    </row>
    <row r="23" spans="1:10" ht="15.75" x14ac:dyDescent="0.25">
      <c r="A23" s="16" t="s">
        <v>40</v>
      </c>
      <c r="B23" s="28" t="s">
        <v>172</v>
      </c>
      <c r="C23" s="40" t="s">
        <v>41</v>
      </c>
      <c r="D23" s="18" t="s">
        <v>36</v>
      </c>
      <c r="E23" s="84">
        <f>75.7+10.55+7.4</f>
        <v>93.65</v>
      </c>
      <c r="F23" s="183"/>
      <c r="G23" s="84">
        <v>0</v>
      </c>
      <c r="H23" s="183"/>
      <c r="I23" s="19">
        <f>E23*G23</f>
        <v>0</v>
      </c>
      <c r="J23" s="52"/>
    </row>
    <row r="24" spans="1:10" x14ac:dyDescent="0.25">
      <c r="A24" s="20" t="s">
        <v>42</v>
      </c>
      <c r="B24" s="23" t="s">
        <v>173</v>
      </c>
      <c r="C24" s="41" t="s">
        <v>24</v>
      </c>
      <c r="D24" s="25" t="s">
        <v>7</v>
      </c>
      <c r="E24" s="34">
        <f>1.1*E23</f>
        <v>103.01500000000001</v>
      </c>
      <c r="F24" s="183">
        <v>0</v>
      </c>
      <c r="G24" s="84"/>
      <c r="H24" s="183">
        <f>E24*F24</f>
        <v>0</v>
      </c>
      <c r="I24" s="19"/>
      <c r="J24" s="52"/>
    </row>
    <row r="25" spans="1:10" ht="15.75" x14ac:dyDescent="0.25">
      <c r="A25" s="16" t="s">
        <v>43</v>
      </c>
      <c r="B25" s="28" t="s">
        <v>172</v>
      </c>
      <c r="C25" s="40" t="s">
        <v>29</v>
      </c>
      <c r="D25" s="18" t="s">
        <v>36</v>
      </c>
      <c r="E25" s="84">
        <f>427.35+57.64+48.66</f>
        <v>533.65</v>
      </c>
      <c r="F25" s="183"/>
      <c r="G25" s="84">
        <v>0</v>
      </c>
      <c r="H25" s="183"/>
      <c r="I25" s="19">
        <f>E25*G25</f>
        <v>0</v>
      </c>
      <c r="J25" s="52"/>
    </row>
    <row r="26" spans="1:10" ht="15.75" x14ac:dyDescent="0.25">
      <c r="A26" s="20" t="s">
        <v>44</v>
      </c>
      <c r="B26" s="23" t="s">
        <v>173</v>
      </c>
      <c r="C26" s="21" t="s">
        <v>24</v>
      </c>
      <c r="D26" s="25" t="s">
        <v>142</v>
      </c>
      <c r="E26" s="34">
        <f>1.1*E25</f>
        <v>587.01499999999999</v>
      </c>
      <c r="F26" s="183">
        <v>0</v>
      </c>
      <c r="G26" s="84"/>
      <c r="H26" s="183">
        <f>E26*F26</f>
        <v>0</v>
      </c>
      <c r="I26" s="19"/>
      <c r="J26" s="52"/>
    </row>
    <row r="27" spans="1:10" ht="25.5" x14ac:dyDescent="0.25">
      <c r="A27" s="16" t="s">
        <v>16</v>
      </c>
      <c r="B27" s="28" t="s">
        <v>172</v>
      </c>
      <c r="C27" s="17" t="s">
        <v>45</v>
      </c>
      <c r="D27" s="18" t="s">
        <v>7</v>
      </c>
      <c r="E27" s="84">
        <f>1650.66+260.28+300.18</f>
        <v>2211.12</v>
      </c>
      <c r="F27" s="183"/>
      <c r="G27" s="84">
        <v>0</v>
      </c>
      <c r="H27" s="183"/>
      <c r="I27" s="19">
        <f>E27*G27</f>
        <v>0</v>
      </c>
      <c r="J27" s="52"/>
    </row>
    <row r="28" spans="1:10" x14ac:dyDescent="0.25">
      <c r="A28" s="20" t="s">
        <v>17</v>
      </c>
      <c r="B28" s="23" t="s">
        <v>173</v>
      </c>
      <c r="C28" s="21" t="s">
        <v>24</v>
      </c>
      <c r="D28" s="25" t="s">
        <v>7</v>
      </c>
      <c r="E28" s="34">
        <f>1.1*E27</f>
        <v>2432.232</v>
      </c>
      <c r="F28" s="183">
        <v>0</v>
      </c>
      <c r="G28" s="84"/>
      <c r="H28" s="183">
        <f>E28*F28</f>
        <v>0</v>
      </c>
      <c r="I28" s="19"/>
      <c r="J28" s="52"/>
    </row>
    <row r="29" spans="1:10" ht="16.5" thickBot="1" x14ac:dyDescent="0.3">
      <c r="A29" s="104" t="s">
        <v>18</v>
      </c>
      <c r="B29" s="105" t="s">
        <v>172</v>
      </c>
      <c r="C29" s="106" t="s">
        <v>8</v>
      </c>
      <c r="D29" s="107" t="s">
        <v>36</v>
      </c>
      <c r="E29" s="108">
        <f>1650.66+260.28+300.18</f>
        <v>2211.12</v>
      </c>
      <c r="F29" s="184"/>
      <c r="G29" s="108">
        <v>0</v>
      </c>
      <c r="H29" s="184"/>
      <c r="I29" s="185">
        <f>E29*G29</f>
        <v>0</v>
      </c>
      <c r="J29" s="52"/>
    </row>
    <row r="30" spans="1:10" ht="15" x14ac:dyDescent="0.25">
      <c r="A30" s="110"/>
      <c r="B30" s="111"/>
      <c r="C30" s="112" t="s">
        <v>174</v>
      </c>
      <c r="D30" s="113"/>
      <c r="E30" s="172"/>
      <c r="F30" s="207"/>
      <c r="G30" s="172"/>
      <c r="H30" s="186">
        <f>SUM(H24:H29)</f>
        <v>0</v>
      </c>
      <c r="I30" s="116">
        <f>SUM(I19:I29)</f>
        <v>0</v>
      </c>
      <c r="J30" s="52"/>
    </row>
    <row r="31" spans="1:10" ht="15.75" thickBot="1" x14ac:dyDescent="0.3">
      <c r="A31" s="117"/>
      <c r="B31" s="118"/>
      <c r="C31" s="119" t="s">
        <v>175</v>
      </c>
      <c r="D31" s="120"/>
      <c r="E31" s="201"/>
      <c r="F31" s="208"/>
      <c r="G31" s="173"/>
      <c r="H31" s="187"/>
      <c r="I31" s="124">
        <f>H30+I30</f>
        <v>0</v>
      </c>
      <c r="J31" s="52"/>
    </row>
    <row r="32" spans="1:10" ht="13.5" thickBot="1" x14ac:dyDescent="0.3">
      <c r="A32" s="50"/>
      <c r="B32" s="8" t="s">
        <v>9</v>
      </c>
      <c r="C32" s="132" t="s">
        <v>110</v>
      </c>
      <c r="D32" s="8"/>
      <c r="E32" s="133"/>
      <c r="F32" s="188"/>
      <c r="G32" s="174"/>
      <c r="H32" s="188"/>
      <c r="I32" s="134"/>
    </row>
    <row r="33" spans="1:10" ht="25.5" x14ac:dyDescent="0.25">
      <c r="A33" s="99" t="s">
        <v>10</v>
      </c>
      <c r="B33" s="100" t="s">
        <v>172</v>
      </c>
      <c r="C33" s="101" t="s">
        <v>148</v>
      </c>
      <c r="D33" s="102" t="s">
        <v>12</v>
      </c>
      <c r="E33" s="103">
        <v>254.07</v>
      </c>
      <c r="F33" s="182"/>
      <c r="G33" s="103">
        <v>0</v>
      </c>
      <c r="H33" s="182"/>
      <c r="I33" s="55">
        <f>E33*G33</f>
        <v>0</v>
      </c>
      <c r="J33" s="52"/>
    </row>
    <row r="34" spans="1:10" ht="26.25" thickBot="1" x14ac:dyDescent="0.3">
      <c r="A34" s="20" t="s">
        <v>46</v>
      </c>
      <c r="B34" s="23" t="s">
        <v>173</v>
      </c>
      <c r="C34" s="21" t="s">
        <v>149</v>
      </c>
      <c r="D34" s="25" t="s">
        <v>12</v>
      </c>
      <c r="E34" s="34">
        <f>1.025*E33</f>
        <v>260.42174999999997</v>
      </c>
      <c r="F34" s="183">
        <v>0</v>
      </c>
      <c r="G34" s="84"/>
      <c r="H34" s="183">
        <f>E34*F34</f>
        <v>0</v>
      </c>
      <c r="I34" s="19"/>
      <c r="J34" s="52"/>
    </row>
    <row r="35" spans="1:10" x14ac:dyDescent="0.25">
      <c r="A35" s="20" t="s">
        <v>47</v>
      </c>
      <c r="B35" s="23" t="s">
        <v>173</v>
      </c>
      <c r="C35" s="21" t="s">
        <v>150</v>
      </c>
      <c r="D35" s="25" t="s">
        <v>15</v>
      </c>
      <c r="E35" s="34">
        <v>28</v>
      </c>
      <c r="F35" s="183">
        <v>0</v>
      </c>
      <c r="G35" s="84"/>
      <c r="H35" s="183">
        <f>E35*F35</f>
        <v>0</v>
      </c>
      <c r="I35" s="19"/>
      <c r="J35" s="52"/>
    </row>
    <row r="36" spans="1:10" ht="25.5" x14ac:dyDescent="0.25">
      <c r="A36" s="16" t="s">
        <v>11</v>
      </c>
      <c r="B36" s="28" t="s">
        <v>172</v>
      </c>
      <c r="C36" s="17" t="s">
        <v>26</v>
      </c>
      <c r="D36" s="25" t="s">
        <v>12</v>
      </c>
      <c r="E36" s="84">
        <f>232.16+56.22+6.55</f>
        <v>294.93</v>
      </c>
      <c r="F36" s="183"/>
      <c r="G36" s="84">
        <v>0</v>
      </c>
      <c r="H36" s="183"/>
      <c r="I36" s="19">
        <f>E36*G36</f>
        <v>0</v>
      </c>
      <c r="J36" s="52"/>
    </row>
    <row r="37" spans="1:10" ht="25.5" x14ac:dyDescent="0.25">
      <c r="A37" s="20" t="s">
        <v>49</v>
      </c>
      <c r="B37" s="23" t="s">
        <v>173</v>
      </c>
      <c r="C37" s="24" t="s">
        <v>33</v>
      </c>
      <c r="D37" s="25" t="s">
        <v>12</v>
      </c>
      <c r="E37" s="34">
        <f>1.025*E36</f>
        <v>302.30324999999999</v>
      </c>
      <c r="F37" s="183">
        <v>0</v>
      </c>
      <c r="G37" s="84"/>
      <c r="H37" s="183">
        <f>E37*F37</f>
        <v>0</v>
      </c>
      <c r="I37" s="19"/>
      <c r="J37" s="52"/>
    </row>
    <row r="38" spans="1:10" x14ac:dyDescent="0.25">
      <c r="A38" s="127" t="s">
        <v>50</v>
      </c>
      <c r="B38" s="128" t="s">
        <v>173</v>
      </c>
      <c r="C38" s="129" t="s">
        <v>53</v>
      </c>
      <c r="D38" s="130" t="s">
        <v>15</v>
      </c>
      <c r="E38" s="131">
        <f>56+8+4</f>
        <v>68</v>
      </c>
      <c r="F38" s="184">
        <v>0</v>
      </c>
      <c r="G38" s="108"/>
      <c r="H38" s="183">
        <f>E38*F38</f>
        <v>0</v>
      </c>
      <c r="I38" s="185"/>
      <c r="J38" s="52"/>
    </row>
    <row r="39" spans="1:10" ht="25.5" x14ac:dyDescent="0.25">
      <c r="A39" s="28" t="s">
        <v>37</v>
      </c>
      <c r="B39" s="28" t="s">
        <v>172</v>
      </c>
      <c r="C39" s="17" t="s">
        <v>31</v>
      </c>
      <c r="D39" s="18" t="s">
        <v>12</v>
      </c>
      <c r="E39" s="84">
        <v>39.549999999999997</v>
      </c>
      <c r="F39" s="189"/>
      <c r="G39" s="84">
        <v>0</v>
      </c>
      <c r="H39" s="189"/>
      <c r="I39" s="19">
        <f>E39*G39</f>
        <v>0</v>
      </c>
      <c r="J39" s="52"/>
    </row>
    <row r="40" spans="1:10" ht="25.5" x14ac:dyDescent="0.25">
      <c r="A40" s="23" t="s">
        <v>51</v>
      </c>
      <c r="B40" s="23" t="s">
        <v>173</v>
      </c>
      <c r="C40" s="21" t="s">
        <v>32</v>
      </c>
      <c r="D40" s="25" t="s">
        <v>12</v>
      </c>
      <c r="E40" s="34">
        <f>1.025*E39</f>
        <v>40.538749999999993</v>
      </c>
      <c r="F40" s="183">
        <v>0</v>
      </c>
      <c r="G40" s="34"/>
      <c r="H40" s="183">
        <f>E40*F40</f>
        <v>0</v>
      </c>
      <c r="I40" s="33"/>
      <c r="J40" s="52"/>
    </row>
    <row r="41" spans="1:10" ht="13.5" thickBot="1" x14ac:dyDescent="0.3">
      <c r="A41" s="128" t="s">
        <v>52</v>
      </c>
      <c r="B41" s="128" t="s">
        <v>173</v>
      </c>
      <c r="C41" s="21" t="s">
        <v>48</v>
      </c>
      <c r="D41" s="25" t="s">
        <v>15</v>
      </c>
      <c r="E41" s="34">
        <v>2</v>
      </c>
      <c r="F41" s="184">
        <v>0</v>
      </c>
      <c r="G41" s="131"/>
      <c r="H41" s="183">
        <f>E41*F41</f>
        <v>0</v>
      </c>
      <c r="I41" s="190"/>
      <c r="J41" s="52"/>
    </row>
    <row r="42" spans="1:10" ht="15" x14ac:dyDescent="0.25">
      <c r="A42" s="110"/>
      <c r="B42" s="111"/>
      <c r="C42" s="112" t="s">
        <v>174</v>
      </c>
      <c r="D42" s="113"/>
      <c r="E42" s="172"/>
      <c r="F42" s="207"/>
      <c r="G42" s="172"/>
      <c r="H42" s="186">
        <f>SUM(H34:H41)</f>
        <v>0</v>
      </c>
      <c r="I42" s="116">
        <f>SUM(I33:I41)</f>
        <v>0</v>
      </c>
      <c r="J42" s="52"/>
    </row>
    <row r="43" spans="1:10" ht="15.75" thickBot="1" x14ac:dyDescent="0.3">
      <c r="A43" s="117"/>
      <c r="B43" s="118"/>
      <c r="C43" s="119" t="s">
        <v>175</v>
      </c>
      <c r="D43" s="120"/>
      <c r="E43" s="201"/>
      <c r="F43" s="208"/>
      <c r="G43" s="173"/>
      <c r="H43" s="187"/>
      <c r="I43" s="124">
        <f>H42+I42</f>
        <v>0</v>
      </c>
      <c r="J43" s="52"/>
    </row>
    <row r="44" spans="1:10" ht="13.5" thickBot="1" x14ac:dyDescent="0.3">
      <c r="A44" s="50"/>
      <c r="B44" s="8" t="s">
        <v>111</v>
      </c>
      <c r="C44" s="132" t="s">
        <v>112</v>
      </c>
      <c r="D44" s="8"/>
      <c r="E44" s="133"/>
      <c r="F44" s="188"/>
      <c r="G44" s="174"/>
      <c r="H44" s="188"/>
      <c r="I44" s="134"/>
    </row>
    <row r="45" spans="1:10" x14ac:dyDescent="0.25">
      <c r="A45" s="99" t="s">
        <v>10</v>
      </c>
      <c r="B45" s="137" t="s">
        <v>172</v>
      </c>
      <c r="C45" s="136" t="s">
        <v>115</v>
      </c>
      <c r="D45" s="137" t="s">
        <v>12</v>
      </c>
      <c r="E45" s="138">
        <v>6.41</v>
      </c>
      <c r="F45" s="182"/>
      <c r="G45" s="103">
        <v>0</v>
      </c>
      <c r="H45" s="182"/>
      <c r="I45" s="55">
        <f>E45*G45</f>
        <v>0</v>
      </c>
    </row>
    <row r="46" spans="1:10" x14ac:dyDescent="0.25">
      <c r="A46" s="20" t="s">
        <v>46</v>
      </c>
      <c r="B46" s="27" t="s">
        <v>173</v>
      </c>
      <c r="C46" s="31" t="s">
        <v>151</v>
      </c>
      <c r="D46" s="27" t="s">
        <v>12</v>
      </c>
      <c r="E46" s="87">
        <f>E45</f>
        <v>6.41</v>
      </c>
      <c r="F46" s="183">
        <v>0</v>
      </c>
      <c r="G46" s="84"/>
      <c r="H46" s="183">
        <f>E46*F46</f>
        <v>0</v>
      </c>
      <c r="I46" s="19"/>
    </row>
    <row r="47" spans="1:10" x14ac:dyDescent="0.25">
      <c r="A47" s="16" t="s">
        <v>11</v>
      </c>
      <c r="B47" s="30" t="s">
        <v>172</v>
      </c>
      <c r="C47" s="29" t="s">
        <v>34</v>
      </c>
      <c r="D47" s="30" t="s">
        <v>12</v>
      </c>
      <c r="E47" s="86">
        <v>4.3</v>
      </c>
      <c r="F47" s="183"/>
      <c r="G47" s="84">
        <v>0</v>
      </c>
      <c r="H47" s="183"/>
      <c r="I47" s="19">
        <f>E47*G47</f>
        <v>0</v>
      </c>
    </row>
    <row r="48" spans="1:10" x14ac:dyDescent="0.25">
      <c r="A48" s="20" t="s">
        <v>49</v>
      </c>
      <c r="B48" s="27" t="s">
        <v>173</v>
      </c>
      <c r="C48" s="31" t="s">
        <v>35</v>
      </c>
      <c r="D48" s="27" t="s">
        <v>12</v>
      </c>
      <c r="E48" s="87">
        <f>E47</f>
        <v>4.3</v>
      </c>
      <c r="F48" s="183">
        <v>0</v>
      </c>
      <c r="G48" s="84"/>
      <c r="H48" s="183">
        <f>E48*F48</f>
        <v>0</v>
      </c>
      <c r="I48" s="19"/>
    </row>
    <row r="49" spans="1:12" ht="25.5" x14ac:dyDescent="0.25">
      <c r="A49" s="16" t="s">
        <v>37</v>
      </c>
      <c r="B49" s="28" t="s">
        <v>172</v>
      </c>
      <c r="C49" s="26" t="s">
        <v>54</v>
      </c>
      <c r="D49" s="18" t="s">
        <v>12</v>
      </c>
      <c r="E49" s="84">
        <f>24.78+19.72</f>
        <v>44.5</v>
      </c>
      <c r="F49" s="183"/>
      <c r="G49" s="84">
        <v>0</v>
      </c>
      <c r="H49" s="183"/>
      <c r="I49" s="19">
        <f>E49*G49</f>
        <v>0</v>
      </c>
      <c r="J49" s="52"/>
    </row>
    <row r="50" spans="1:12" ht="25.5" x14ac:dyDescent="0.25">
      <c r="A50" s="20" t="s">
        <v>51</v>
      </c>
      <c r="B50" s="23" t="s">
        <v>173</v>
      </c>
      <c r="C50" s="24" t="s">
        <v>55</v>
      </c>
      <c r="D50" s="25" t="s">
        <v>12</v>
      </c>
      <c r="E50" s="87">
        <f>E49</f>
        <v>44.5</v>
      </c>
      <c r="F50" s="183">
        <v>0</v>
      </c>
      <c r="G50" s="84"/>
      <c r="H50" s="183">
        <f>E50*F50</f>
        <v>0</v>
      </c>
      <c r="I50" s="19"/>
    </row>
    <row r="51" spans="1:12" x14ac:dyDescent="0.25">
      <c r="A51" s="20" t="s">
        <v>52</v>
      </c>
      <c r="B51" s="23" t="s">
        <v>173</v>
      </c>
      <c r="C51" s="24" t="s">
        <v>56</v>
      </c>
      <c r="D51" s="25" t="s">
        <v>15</v>
      </c>
      <c r="E51" s="88">
        <f>3+3</f>
        <v>6</v>
      </c>
      <c r="F51" s="183">
        <v>0</v>
      </c>
      <c r="G51" s="84"/>
      <c r="H51" s="183">
        <f>E51*F51</f>
        <v>0</v>
      </c>
      <c r="I51" s="19"/>
      <c r="J51" s="52"/>
    </row>
    <row r="52" spans="1:12" ht="25.5" x14ac:dyDescent="0.25">
      <c r="A52" s="16" t="s">
        <v>13</v>
      </c>
      <c r="B52" s="28" t="s">
        <v>172</v>
      </c>
      <c r="C52" s="26" t="s">
        <v>152</v>
      </c>
      <c r="D52" s="18" t="s">
        <v>12</v>
      </c>
      <c r="E52" s="84">
        <v>12.23</v>
      </c>
      <c r="F52" s="183"/>
      <c r="G52" s="84">
        <v>0</v>
      </c>
      <c r="H52" s="183"/>
      <c r="I52" s="19">
        <f>E52*G52</f>
        <v>0</v>
      </c>
    </row>
    <row r="53" spans="1:12" ht="25.5" x14ac:dyDescent="0.25">
      <c r="A53" s="20" t="s">
        <v>51</v>
      </c>
      <c r="B53" s="23" t="s">
        <v>173</v>
      </c>
      <c r="C53" s="24" t="s">
        <v>116</v>
      </c>
      <c r="D53" s="25" t="s">
        <v>12</v>
      </c>
      <c r="E53" s="87">
        <f>E52</f>
        <v>12.23</v>
      </c>
      <c r="F53" s="183">
        <v>0</v>
      </c>
      <c r="G53" s="84"/>
      <c r="H53" s="183">
        <f>E53*F53</f>
        <v>0</v>
      </c>
      <c r="I53" s="19"/>
    </row>
    <row r="54" spans="1:12" x14ac:dyDescent="0.25">
      <c r="A54" s="20" t="s">
        <v>52</v>
      </c>
      <c r="B54" s="23" t="s">
        <v>173</v>
      </c>
      <c r="C54" s="24" t="s">
        <v>117</v>
      </c>
      <c r="D54" s="25" t="s">
        <v>15</v>
      </c>
      <c r="E54" s="88">
        <v>4</v>
      </c>
      <c r="F54" s="183">
        <v>0</v>
      </c>
      <c r="G54" s="84"/>
      <c r="H54" s="183">
        <f>E54*F54</f>
        <v>0</v>
      </c>
      <c r="I54" s="19"/>
    </row>
    <row r="55" spans="1:12" x14ac:dyDescent="0.25">
      <c r="A55" s="16" t="s">
        <v>40</v>
      </c>
      <c r="B55" s="28" t="s">
        <v>172</v>
      </c>
      <c r="C55" s="26" t="s">
        <v>57</v>
      </c>
      <c r="D55" s="18" t="s">
        <v>15</v>
      </c>
      <c r="E55" s="89">
        <f>7+3</f>
        <v>10</v>
      </c>
      <c r="F55" s="183"/>
      <c r="G55" s="84">
        <v>0</v>
      </c>
      <c r="H55" s="183"/>
      <c r="I55" s="19">
        <f>E55*G55</f>
        <v>0</v>
      </c>
      <c r="J55" s="53"/>
    </row>
    <row r="56" spans="1:12" x14ac:dyDescent="0.25">
      <c r="A56" s="16" t="s">
        <v>43</v>
      </c>
      <c r="B56" s="28" t="s">
        <v>172</v>
      </c>
      <c r="C56" s="26" t="s">
        <v>58</v>
      </c>
      <c r="D56" s="18" t="s">
        <v>15</v>
      </c>
      <c r="E56" s="89">
        <f>7+3</f>
        <v>10</v>
      </c>
      <c r="F56" s="183"/>
      <c r="G56" s="84">
        <v>0</v>
      </c>
      <c r="H56" s="183"/>
      <c r="I56" s="19">
        <f>E56*G56</f>
        <v>0</v>
      </c>
      <c r="J56" s="53"/>
    </row>
    <row r="57" spans="1:12" x14ac:dyDescent="0.25">
      <c r="A57" s="20" t="s">
        <v>44</v>
      </c>
      <c r="B57" s="23" t="s">
        <v>173</v>
      </c>
      <c r="C57" s="24" t="s">
        <v>59</v>
      </c>
      <c r="D57" s="25" t="s">
        <v>15</v>
      </c>
      <c r="E57" s="88">
        <f>7+3</f>
        <v>10</v>
      </c>
      <c r="F57" s="183">
        <v>0</v>
      </c>
      <c r="G57" s="84"/>
      <c r="H57" s="183">
        <f>E57*F57</f>
        <v>0</v>
      </c>
      <c r="I57" s="19"/>
      <c r="J57" s="53"/>
    </row>
    <row r="58" spans="1:12" ht="13.5" thickBot="1" x14ac:dyDescent="0.3">
      <c r="A58" s="142" t="s">
        <v>16</v>
      </c>
      <c r="B58" s="143" t="s">
        <v>172</v>
      </c>
      <c r="C58" s="106" t="s">
        <v>60</v>
      </c>
      <c r="D58" s="144" t="s">
        <v>15</v>
      </c>
      <c r="E58" s="145">
        <f>7+3</f>
        <v>10</v>
      </c>
      <c r="F58" s="184"/>
      <c r="G58" s="108">
        <v>0</v>
      </c>
      <c r="H58" s="184"/>
      <c r="I58" s="185">
        <f>E58*G58</f>
        <v>0</v>
      </c>
      <c r="J58" s="53"/>
    </row>
    <row r="59" spans="1:12" x14ac:dyDescent="0.25">
      <c r="A59" s="139"/>
      <c r="B59" s="140"/>
      <c r="C59" s="13" t="s">
        <v>174</v>
      </c>
      <c r="D59" s="141"/>
      <c r="E59" s="202"/>
      <c r="F59" s="209"/>
      <c r="G59" s="175"/>
      <c r="H59" s="191">
        <f>SUM(H46:H58)</f>
        <v>0</v>
      </c>
      <c r="I59" s="15">
        <f>SUM(I45:I58)</f>
        <v>0</v>
      </c>
      <c r="J59" s="53"/>
    </row>
    <row r="60" spans="1:12" ht="13.5" thickBot="1" x14ac:dyDescent="0.3">
      <c r="A60" s="146"/>
      <c r="B60" s="147"/>
      <c r="C60" s="109" t="s">
        <v>175</v>
      </c>
      <c r="D60" s="148"/>
      <c r="E60" s="149"/>
      <c r="F60" s="210"/>
      <c r="G60" s="85"/>
      <c r="H60" s="192"/>
      <c r="I60" s="22">
        <f>H59+I59</f>
        <v>0</v>
      </c>
      <c r="J60" s="53"/>
    </row>
    <row r="61" spans="1:12" ht="13.5" thickBot="1" x14ac:dyDescent="0.3">
      <c r="A61" s="50"/>
      <c r="B61" s="8" t="s">
        <v>113</v>
      </c>
      <c r="C61" s="132" t="s">
        <v>114</v>
      </c>
      <c r="D61" s="8"/>
      <c r="E61" s="133"/>
      <c r="F61" s="193"/>
      <c r="G61" s="176"/>
      <c r="H61" s="193"/>
      <c r="I61" s="151"/>
    </row>
    <row r="62" spans="1:12" s="57" customFormat="1" x14ac:dyDescent="0.2">
      <c r="A62" s="99" t="s">
        <v>10</v>
      </c>
      <c r="B62" s="100" t="s">
        <v>172</v>
      </c>
      <c r="C62" s="150" t="s">
        <v>61</v>
      </c>
      <c r="D62" s="102" t="s">
        <v>7</v>
      </c>
      <c r="E62" s="103">
        <f>23+1.96+0.98</f>
        <v>25.94</v>
      </c>
      <c r="F62" s="194"/>
      <c r="G62" s="103">
        <v>0</v>
      </c>
      <c r="H62" s="194"/>
      <c r="I62" s="55">
        <f>E62*G62</f>
        <v>0</v>
      </c>
      <c r="J62" s="56"/>
      <c r="L62" s="6"/>
    </row>
    <row r="63" spans="1:12" s="57" customFormat="1" x14ac:dyDescent="0.2">
      <c r="A63" s="20" t="s">
        <v>46</v>
      </c>
      <c r="B63" s="23" t="s">
        <v>173</v>
      </c>
      <c r="C63" s="38" t="s">
        <v>30</v>
      </c>
      <c r="D63" s="25" t="s">
        <v>7</v>
      </c>
      <c r="E63" s="90">
        <f>1.25*E62</f>
        <v>32.425000000000004</v>
      </c>
      <c r="F63" s="183">
        <v>0</v>
      </c>
      <c r="G63" s="34"/>
      <c r="H63" s="183">
        <f>E63*F63</f>
        <v>0</v>
      </c>
      <c r="I63" s="33"/>
    </row>
    <row r="64" spans="1:12" s="57" customFormat="1" ht="25.5" x14ac:dyDescent="0.2">
      <c r="A64" s="16" t="s">
        <v>11</v>
      </c>
      <c r="B64" s="28" t="s">
        <v>172</v>
      </c>
      <c r="C64" s="37" t="s">
        <v>153</v>
      </c>
      <c r="D64" s="18" t="s">
        <v>15</v>
      </c>
      <c r="E64" s="91">
        <f>26+4+2</f>
        <v>32</v>
      </c>
      <c r="F64" s="189"/>
      <c r="G64" s="84">
        <v>0</v>
      </c>
      <c r="H64" s="189"/>
      <c r="I64" s="19">
        <f>E64*G64</f>
        <v>0</v>
      </c>
      <c r="L64" s="6"/>
    </row>
    <row r="65" spans="1:12" s="57" customFormat="1" x14ac:dyDescent="0.2">
      <c r="A65" s="20" t="s">
        <v>49</v>
      </c>
      <c r="B65" s="23" t="s">
        <v>173</v>
      </c>
      <c r="C65" s="38" t="s">
        <v>62</v>
      </c>
      <c r="D65" s="25" t="s">
        <v>15</v>
      </c>
      <c r="E65" s="92">
        <f>7+3</f>
        <v>10</v>
      </c>
      <c r="F65" s="183">
        <v>0</v>
      </c>
      <c r="G65" s="34"/>
      <c r="H65" s="183">
        <f t="shared" ref="H65:H76" si="0">E65*F65</f>
        <v>0</v>
      </c>
      <c r="I65" s="33"/>
    </row>
    <row r="66" spans="1:12" s="57" customFormat="1" x14ac:dyDescent="0.2">
      <c r="A66" s="20" t="s">
        <v>50</v>
      </c>
      <c r="B66" s="23" t="s">
        <v>173</v>
      </c>
      <c r="C66" s="38" t="s">
        <v>158</v>
      </c>
      <c r="D66" s="25" t="s">
        <v>15</v>
      </c>
      <c r="E66" s="92">
        <f>19+1+2</f>
        <v>22</v>
      </c>
      <c r="F66" s="183">
        <v>0</v>
      </c>
      <c r="G66" s="34"/>
      <c r="H66" s="183">
        <f t="shared" si="0"/>
        <v>0</v>
      </c>
      <c r="I66" s="33"/>
    </row>
    <row r="67" spans="1:12" s="57" customFormat="1" x14ac:dyDescent="0.2">
      <c r="A67" s="20" t="s">
        <v>64</v>
      </c>
      <c r="B67" s="23" t="s">
        <v>173</v>
      </c>
      <c r="C67" s="38" t="s">
        <v>159</v>
      </c>
      <c r="D67" s="25" t="s">
        <v>15</v>
      </c>
      <c r="E67" s="92">
        <v>10</v>
      </c>
      <c r="F67" s="183">
        <v>0</v>
      </c>
      <c r="G67" s="34"/>
      <c r="H67" s="183">
        <f t="shared" si="0"/>
        <v>0</v>
      </c>
      <c r="I67" s="33"/>
    </row>
    <row r="68" spans="1:12" s="57" customFormat="1" x14ac:dyDescent="0.2">
      <c r="A68" s="20" t="s">
        <v>66</v>
      </c>
      <c r="B68" s="23" t="s">
        <v>173</v>
      </c>
      <c r="C68" s="38" t="s">
        <v>63</v>
      </c>
      <c r="D68" s="25" t="s">
        <v>15</v>
      </c>
      <c r="E68" s="92">
        <f>15+5</f>
        <v>20</v>
      </c>
      <c r="F68" s="183">
        <v>0</v>
      </c>
      <c r="G68" s="34"/>
      <c r="H68" s="183">
        <f>E68*F68</f>
        <v>0</v>
      </c>
      <c r="I68" s="33"/>
    </row>
    <row r="69" spans="1:12" s="57" customFormat="1" x14ac:dyDescent="0.2">
      <c r="A69" s="20" t="s">
        <v>68</v>
      </c>
      <c r="B69" s="23" t="s">
        <v>173</v>
      </c>
      <c r="C69" s="38" t="s">
        <v>65</v>
      </c>
      <c r="D69" s="25" t="s">
        <v>15</v>
      </c>
      <c r="E69" s="92">
        <f>5+2+2</f>
        <v>9</v>
      </c>
      <c r="F69" s="183">
        <v>0</v>
      </c>
      <c r="G69" s="34"/>
      <c r="H69" s="183">
        <f t="shared" si="0"/>
        <v>0</v>
      </c>
      <c r="I69" s="33"/>
    </row>
    <row r="70" spans="1:12" s="57" customFormat="1" x14ac:dyDescent="0.2">
      <c r="A70" s="20" t="s">
        <v>70</v>
      </c>
      <c r="B70" s="23" t="s">
        <v>173</v>
      </c>
      <c r="C70" s="38" t="s">
        <v>67</v>
      </c>
      <c r="D70" s="25" t="s">
        <v>15</v>
      </c>
      <c r="E70" s="92">
        <f>26+4+2</f>
        <v>32</v>
      </c>
      <c r="F70" s="183">
        <v>0</v>
      </c>
      <c r="G70" s="34"/>
      <c r="H70" s="183">
        <f t="shared" si="0"/>
        <v>0</v>
      </c>
      <c r="I70" s="33"/>
    </row>
    <row r="71" spans="1:12" s="57" customFormat="1" x14ac:dyDescent="0.2">
      <c r="A71" s="20" t="s">
        <v>72</v>
      </c>
      <c r="B71" s="23" t="s">
        <v>173</v>
      </c>
      <c r="C71" s="38" t="s">
        <v>69</v>
      </c>
      <c r="D71" s="25" t="s">
        <v>15</v>
      </c>
      <c r="E71" s="92">
        <f>14+1</f>
        <v>15</v>
      </c>
      <c r="F71" s="183">
        <v>0</v>
      </c>
      <c r="G71" s="34"/>
      <c r="H71" s="183">
        <f>E71*F71</f>
        <v>0</v>
      </c>
      <c r="I71" s="33"/>
    </row>
    <row r="72" spans="1:12" s="57" customFormat="1" x14ac:dyDescent="0.2">
      <c r="A72" s="20" t="s">
        <v>73</v>
      </c>
      <c r="B72" s="23" t="s">
        <v>173</v>
      </c>
      <c r="C72" s="24" t="s">
        <v>75</v>
      </c>
      <c r="D72" s="25" t="s">
        <v>15</v>
      </c>
      <c r="E72" s="92">
        <v>6</v>
      </c>
      <c r="F72" s="183">
        <v>0</v>
      </c>
      <c r="G72" s="34"/>
      <c r="H72" s="183">
        <f t="shared" si="0"/>
        <v>0</v>
      </c>
      <c r="I72" s="33"/>
    </row>
    <row r="73" spans="1:12" s="57" customFormat="1" x14ac:dyDescent="0.2">
      <c r="A73" s="20" t="s">
        <v>74</v>
      </c>
      <c r="B73" s="23" t="s">
        <v>173</v>
      </c>
      <c r="C73" s="24" t="s">
        <v>77</v>
      </c>
      <c r="D73" s="25" t="s">
        <v>15</v>
      </c>
      <c r="E73" s="92">
        <f>1+1</f>
        <v>2</v>
      </c>
      <c r="F73" s="183">
        <v>0</v>
      </c>
      <c r="G73" s="34"/>
      <c r="H73" s="183">
        <f t="shared" si="0"/>
        <v>0</v>
      </c>
      <c r="I73" s="33"/>
    </row>
    <row r="74" spans="1:12" s="57" customFormat="1" x14ac:dyDescent="0.2">
      <c r="A74" s="20" t="s">
        <v>76</v>
      </c>
      <c r="B74" s="23" t="s">
        <v>173</v>
      </c>
      <c r="C74" s="24" t="s">
        <v>98</v>
      </c>
      <c r="D74" s="25" t="s">
        <v>15</v>
      </c>
      <c r="E74" s="92">
        <f>5+3+1</f>
        <v>9</v>
      </c>
      <c r="F74" s="183">
        <v>0</v>
      </c>
      <c r="G74" s="34"/>
      <c r="H74" s="183">
        <f t="shared" si="0"/>
        <v>0</v>
      </c>
      <c r="I74" s="33"/>
    </row>
    <row r="75" spans="1:12" s="57" customFormat="1" x14ac:dyDescent="0.2">
      <c r="A75" s="20" t="s">
        <v>78</v>
      </c>
      <c r="B75" s="23" t="s">
        <v>173</v>
      </c>
      <c r="C75" s="24" t="s">
        <v>88</v>
      </c>
      <c r="D75" s="25" t="s">
        <v>15</v>
      </c>
      <c r="E75" s="92">
        <f>4+1</f>
        <v>5</v>
      </c>
      <c r="F75" s="183">
        <v>0</v>
      </c>
      <c r="G75" s="34"/>
      <c r="H75" s="183">
        <f t="shared" si="0"/>
        <v>0</v>
      </c>
      <c r="I75" s="33"/>
    </row>
    <row r="76" spans="1:12" s="57" customFormat="1" x14ac:dyDescent="0.2">
      <c r="A76" s="20" t="s">
        <v>127</v>
      </c>
      <c r="B76" s="23" t="s">
        <v>173</v>
      </c>
      <c r="C76" s="24" t="s">
        <v>79</v>
      </c>
      <c r="D76" s="25" t="s">
        <v>15</v>
      </c>
      <c r="E76" s="92">
        <f>56+9+5</f>
        <v>70</v>
      </c>
      <c r="F76" s="183">
        <v>0</v>
      </c>
      <c r="G76" s="34"/>
      <c r="H76" s="183">
        <f t="shared" si="0"/>
        <v>0</v>
      </c>
      <c r="I76" s="33"/>
    </row>
    <row r="77" spans="1:12" s="57" customFormat="1" ht="25.5" x14ac:dyDescent="0.2">
      <c r="A77" s="16" t="s">
        <v>37</v>
      </c>
      <c r="B77" s="28" t="s">
        <v>172</v>
      </c>
      <c r="C77" s="26" t="s">
        <v>154</v>
      </c>
      <c r="D77" s="18" t="s">
        <v>15</v>
      </c>
      <c r="E77" s="91">
        <v>4</v>
      </c>
      <c r="F77" s="189"/>
      <c r="G77" s="84">
        <v>0</v>
      </c>
      <c r="H77" s="189"/>
      <c r="I77" s="19">
        <f>E77*G77</f>
        <v>0</v>
      </c>
      <c r="L77" s="63"/>
    </row>
    <row r="78" spans="1:12" s="57" customFormat="1" x14ac:dyDescent="0.2">
      <c r="A78" s="20" t="s">
        <v>51</v>
      </c>
      <c r="B78" s="23" t="s">
        <v>173</v>
      </c>
      <c r="C78" s="38" t="s">
        <v>160</v>
      </c>
      <c r="D78" s="25" t="s">
        <v>15</v>
      </c>
      <c r="E78" s="92">
        <v>4</v>
      </c>
      <c r="F78" s="183">
        <v>0</v>
      </c>
      <c r="G78" s="34"/>
      <c r="H78" s="183">
        <f t="shared" ref="H78:H86" si="1">E78*F78</f>
        <v>0</v>
      </c>
      <c r="I78" s="33"/>
    </row>
    <row r="79" spans="1:12" s="57" customFormat="1" x14ac:dyDescent="0.2">
      <c r="A79" s="20" t="s">
        <v>52</v>
      </c>
      <c r="B79" s="23" t="s">
        <v>173</v>
      </c>
      <c r="C79" s="24" t="s">
        <v>80</v>
      </c>
      <c r="D79" s="25" t="s">
        <v>15</v>
      </c>
      <c r="E79" s="92">
        <v>3</v>
      </c>
      <c r="F79" s="183">
        <v>0</v>
      </c>
      <c r="G79" s="34"/>
      <c r="H79" s="183">
        <f t="shared" si="1"/>
        <v>0</v>
      </c>
      <c r="I79" s="33"/>
    </row>
    <row r="80" spans="1:12" s="57" customFormat="1" x14ac:dyDescent="0.2">
      <c r="A80" s="20" t="s">
        <v>81</v>
      </c>
      <c r="B80" s="23" t="s">
        <v>173</v>
      </c>
      <c r="C80" s="24" t="s">
        <v>82</v>
      </c>
      <c r="D80" s="25" t="s">
        <v>15</v>
      </c>
      <c r="E80" s="92">
        <v>3</v>
      </c>
      <c r="F80" s="183">
        <v>0</v>
      </c>
      <c r="G80" s="34"/>
      <c r="H80" s="183">
        <f t="shared" si="1"/>
        <v>0</v>
      </c>
      <c r="I80" s="33"/>
    </row>
    <row r="81" spans="1:9" s="57" customFormat="1" x14ac:dyDescent="0.2">
      <c r="A81" s="20" t="s">
        <v>83</v>
      </c>
      <c r="B81" s="23" t="s">
        <v>173</v>
      </c>
      <c r="C81" s="24" t="s">
        <v>84</v>
      </c>
      <c r="D81" s="25" t="s">
        <v>15</v>
      </c>
      <c r="E81" s="92">
        <v>4</v>
      </c>
      <c r="F81" s="183">
        <v>0</v>
      </c>
      <c r="G81" s="34"/>
      <c r="H81" s="183">
        <f t="shared" si="1"/>
        <v>0</v>
      </c>
      <c r="I81" s="33"/>
    </row>
    <row r="82" spans="1:9" s="57" customFormat="1" x14ac:dyDescent="0.2">
      <c r="A82" s="20" t="s">
        <v>85</v>
      </c>
      <c r="B82" s="23" t="s">
        <v>173</v>
      </c>
      <c r="C82" s="24" t="s">
        <v>69</v>
      </c>
      <c r="D82" s="25" t="s">
        <v>15</v>
      </c>
      <c r="E82" s="92">
        <v>3</v>
      </c>
      <c r="F82" s="183"/>
      <c r="G82" s="34"/>
      <c r="H82" s="183"/>
      <c r="I82" s="33"/>
    </row>
    <row r="83" spans="1:9" s="57" customFormat="1" x14ac:dyDescent="0.2">
      <c r="A83" s="20" t="s">
        <v>86</v>
      </c>
      <c r="B83" s="23" t="s">
        <v>173</v>
      </c>
      <c r="C83" s="24" t="s">
        <v>98</v>
      </c>
      <c r="D83" s="25" t="s">
        <v>15</v>
      </c>
      <c r="E83" s="92">
        <v>1</v>
      </c>
      <c r="F83" s="183">
        <v>0</v>
      </c>
      <c r="G83" s="34"/>
      <c r="H83" s="183">
        <f t="shared" si="1"/>
        <v>0</v>
      </c>
      <c r="I83" s="33"/>
    </row>
    <row r="84" spans="1:9" s="57" customFormat="1" x14ac:dyDescent="0.2">
      <c r="A84" s="20" t="s">
        <v>87</v>
      </c>
      <c r="B84" s="23" t="s">
        <v>173</v>
      </c>
      <c r="C84" s="24" t="s">
        <v>88</v>
      </c>
      <c r="D84" s="25" t="s">
        <v>15</v>
      </c>
      <c r="E84" s="92">
        <v>1</v>
      </c>
      <c r="F84" s="183">
        <v>0</v>
      </c>
      <c r="G84" s="34"/>
      <c r="H84" s="183">
        <f t="shared" si="1"/>
        <v>0</v>
      </c>
      <c r="I84" s="33"/>
    </row>
    <row r="85" spans="1:9" s="57" customFormat="1" x14ac:dyDescent="0.2">
      <c r="A85" s="20" t="s">
        <v>89</v>
      </c>
      <c r="B85" s="23" t="s">
        <v>173</v>
      </c>
      <c r="C85" s="24" t="s">
        <v>90</v>
      </c>
      <c r="D85" s="25" t="s">
        <v>15</v>
      </c>
      <c r="E85" s="92">
        <v>2</v>
      </c>
      <c r="F85" s="183">
        <v>0</v>
      </c>
      <c r="G85" s="34"/>
      <c r="H85" s="183">
        <f t="shared" si="1"/>
        <v>0</v>
      </c>
      <c r="I85" s="33"/>
    </row>
    <row r="86" spans="1:9" s="57" customFormat="1" x14ac:dyDescent="0.2">
      <c r="A86" s="20" t="s">
        <v>91</v>
      </c>
      <c r="B86" s="23" t="s">
        <v>173</v>
      </c>
      <c r="C86" s="24" t="s">
        <v>79</v>
      </c>
      <c r="D86" s="25" t="s">
        <v>15</v>
      </c>
      <c r="E86" s="92">
        <v>8</v>
      </c>
      <c r="F86" s="183">
        <v>0</v>
      </c>
      <c r="G86" s="34"/>
      <c r="H86" s="183">
        <f t="shared" si="1"/>
        <v>0</v>
      </c>
      <c r="I86" s="33"/>
    </row>
    <row r="87" spans="1:9" s="57" customFormat="1" ht="25.5" x14ac:dyDescent="0.2">
      <c r="A87" s="16" t="s">
        <v>13</v>
      </c>
      <c r="B87" s="28" t="s">
        <v>172</v>
      </c>
      <c r="C87" s="26" t="s">
        <v>120</v>
      </c>
      <c r="D87" s="18" t="s">
        <v>12</v>
      </c>
      <c r="E87" s="91">
        <v>4.4000000000000004</v>
      </c>
      <c r="F87" s="183"/>
      <c r="G87" s="84">
        <v>0</v>
      </c>
      <c r="H87" s="183"/>
      <c r="I87" s="19">
        <f>E87*G87</f>
        <v>0</v>
      </c>
    </row>
    <row r="88" spans="1:9" s="57" customFormat="1" ht="25.5" x14ac:dyDescent="0.2">
      <c r="A88" s="20" t="s">
        <v>14</v>
      </c>
      <c r="B88" s="23" t="s">
        <v>173</v>
      </c>
      <c r="C88" s="24" t="s">
        <v>121</v>
      </c>
      <c r="D88" s="25" t="s">
        <v>12</v>
      </c>
      <c r="E88" s="92">
        <v>4.4000000000000004</v>
      </c>
      <c r="F88" s="183">
        <v>0</v>
      </c>
      <c r="G88" s="84"/>
      <c r="H88" s="183">
        <f>E88*F88</f>
        <v>0</v>
      </c>
      <c r="I88" s="33"/>
    </row>
    <row r="89" spans="1:9" s="57" customFormat="1" x14ac:dyDescent="0.2">
      <c r="A89" s="20" t="s">
        <v>93</v>
      </c>
      <c r="B89" s="23" t="s">
        <v>173</v>
      </c>
      <c r="C89" s="24" t="s">
        <v>119</v>
      </c>
      <c r="D89" s="25" t="s">
        <v>15</v>
      </c>
      <c r="E89" s="92">
        <v>14</v>
      </c>
      <c r="F89" s="183">
        <v>0</v>
      </c>
      <c r="G89" s="84"/>
      <c r="H89" s="183">
        <f t="shared" ref="H89:H98" si="2">E89*F89</f>
        <v>0</v>
      </c>
      <c r="I89" s="33"/>
    </row>
    <row r="90" spans="1:9" s="57" customFormat="1" x14ac:dyDescent="0.2">
      <c r="A90" s="16" t="s">
        <v>40</v>
      </c>
      <c r="B90" s="28" t="s">
        <v>172</v>
      </c>
      <c r="C90" s="26" t="s">
        <v>122</v>
      </c>
      <c r="D90" s="18" t="s">
        <v>15</v>
      </c>
      <c r="E90" s="91">
        <v>12</v>
      </c>
      <c r="F90" s="183"/>
      <c r="G90" s="84">
        <v>0</v>
      </c>
      <c r="H90" s="183"/>
      <c r="I90" s="19">
        <f>E90*G90</f>
        <v>0</v>
      </c>
    </row>
    <row r="91" spans="1:9" s="57" customFormat="1" x14ac:dyDescent="0.2">
      <c r="A91" s="20" t="s">
        <v>42</v>
      </c>
      <c r="B91" s="23" t="s">
        <v>173</v>
      </c>
      <c r="C91" s="24" t="s">
        <v>123</v>
      </c>
      <c r="D91" s="25" t="s">
        <v>15</v>
      </c>
      <c r="E91" s="92">
        <v>4</v>
      </c>
      <c r="F91" s="183">
        <v>0</v>
      </c>
      <c r="G91" s="84"/>
      <c r="H91" s="183">
        <f t="shared" si="2"/>
        <v>0</v>
      </c>
      <c r="I91" s="33"/>
    </row>
    <row r="92" spans="1:9" s="57" customFormat="1" x14ac:dyDescent="0.2">
      <c r="A92" s="20" t="s">
        <v>128</v>
      </c>
      <c r="B92" s="23" t="s">
        <v>173</v>
      </c>
      <c r="C92" s="24" t="s">
        <v>124</v>
      </c>
      <c r="D92" s="25" t="s">
        <v>15</v>
      </c>
      <c r="E92" s="92">
        <v>8</v>
      </c>
      <c r="F92" s="183">
        <v>0</v>
      </c>
      <c r="G92" s="84"/>
      <c r="H92" s="183">
        <f t="shared" si="2"/>
        <v>0</v>
      </c>
      <c r="I92" s="33"/>
    </row>
    <row r="93" spans="1:9" s="57" customFormat="1" ht="25.5" x14ac:dyDescent="0.2">
      <c r="A93" s="16" t="s">
        <v>43</v>
      </c>
      <c r="B93" s="28" t="s">
        <v>172</v>
      </c>
      <c r="C93" s="26" t="s">
        <v>163</v>
      </c>
      <c r="D93" s="18" t="s">
        <v>12</v>
      </c>
      <c r="E93" s="91">
        <v>1.08</v>
      </c>
      <c r="F93" s="183"/>
      <c r="G93" s="84">
        <v>0</v>
      </c>
      <c r="H93" s="183"/>
      <c r="I93" s="19">
        <f>E93*G93</f>
        <v>0</v>
      </c>
    </row>
    <row r="94" spans="1:9" s="57" customFormat="1" ht="25.5" x14ac:dyDescent="0.2">
      <c r="A94" s="20" t="s">
        <v>44</v>
      </c>
      <c r="B94" s="23" t="s">
        <v>173</v>
      </c>
      <c r="C94" s="24" t="s">
        <v>118</v>
      </c>
      <c r="D94" s="25" t="s">
        <v>12</v>
      </c>
      <c r="E94" s="92">
        <v>1.08</v>
      </c>
      <c r="F94" s="183">
        <v>0</v>
      </c>
      <c r="G94" s="84"/>
      <c r="H94" s="183">
        <f t="shared" si="2"/>
        <v>0</v>
      </c>
      <c r="I94" s="33"/>
    </row>
    <row r="95" spans="1:9" s="57" customFormat="1" x14ac:dyDescent="0.2">
      <c r="A95" s="20" t="s">
        <v>101</v>
      </c>
      <c r="B95" s="23" t="s">
        <v>173</v>
      </c>
      <c r="C95" s="24" t="s">
        <v>119</v>
      </c>
      <c r="D95" s="25" t="s">
        <v>15</v>
      </c>
      <c r="E95" s="92">
        <v>3</v>
      </c>
      <c r="F95" s="183">
        <v>0</v>
      </c>
      <c r="G95" s="84"/>
      <c r="H95" s="183">
        <f t="shared" si="2"/>
        <v>0</v>
      </c>
      <c r="I95" s="33"/>
    </row>
    <row r="96" spans="1:9" s="57" customFormat="1" x14ac:dyDescent="0.2">
      <c r="A96" s="16" t="s">
        <v>16</v>
      </c>
      <c r="B96" s="28" t="s">
        <v>172</v>
      </c>
      <c r="C96" s="26" t="s">
        <v>122</v>
      </c>
      <c r="D96" s="18" t="s">
        <v>15</v>
      </c>
      <c r="E96" s="91">
        <v>3</v>
      </c>
      <c r="F96" s="183"/>
      <c r="G96" s="84">
        <v>0</v>
      </c>
      <c r="H96" s="183"/>
      <c r="I96" s="19">
        <f>E96*G96</f>
        <v>0</v>
      </c>
    </row>
    <row r="97" spans="1:12" s="57" customFormat="1" x14ac:dyDescent="0.2">
      <c r="A97" s="20" t="s">
        <v>17</v>
      </c>
      <c r="B97" s="23" t="s">
        <v>173</v>
      </c>
      <c r="C97" s="24" t="s">
        <v>125</v>
      </c>
      <c r="D97" s="25" t="s">
        <v>15</v>
      </c>
      <c r="E97" s="92">
        <v>1</v>
      </c>
      <c r="F97" s="183">
        <v>0</v>
      </c>
      <c r="G97" s="84"/>
      <c r="H97" s="183">
        <f t="shared" si="2"/>
        <v>0</v>
      </c>
      <c r="I97" s="33"/>
    </row>
    <row r="98" spans="1:12" s="57" customFormat="1" x14ac:dyDescent="0.2">
      <c r="A98" s="20" t="s">
        <v>129</v>
      </c>
      <c r="B98" s="23" t="s">
        <v>173</v>
      </c>
      <c r="C98" s="24" t="s">
        <v>126</v>
      </c>
      <c r="D98" s="25" t="s">
        <v>15</v>
      </c>
      <c r="E98" s="92">
        <v>2</v>
      </c>
      <c r="F98" s="183">
        <v>0</v>
      </c>
      <c r="G98" s="34"/>
      <c r="H98" s="183">
        <f t="shared" si="2"/>
        <v>0</v>
      </c>
      <c r="I98" s="33"/>
    </row>
    <row r="99" spans="1:12" s="57" customFormat="1" ht="25.5" x14ac:dyDescent="0.2">
      <c r="A99" s="16" t="s">
        <v>18</v>
      </c>
      <c r="B99" s="28" t="s">
        <v>172</v>
      </c>
      <c r="C99" s="26" t="s">
        <v>155</v>
      </c>
      <c r="D99" s="18" t="s">
        <v>15</v>
      </c>
      <c r="E99" s="91">
        <v>14</v>
      </c>
      <c r="F99" s="189"/>
      <c r="G99" s="84">
        <v>0</v>
      </c>
      <c r="H99" s="189"/>
      <c r="I99" s="19">
        <f>E99*G99</f>
        <v>0</v>
      </c>
      <c r="L99" s="63"/>
    </row>
    <row r="100" spans="1:12" s="57" customFormat="1" x14ac:dyDescent="0.2">
      <c r="A100" s="20" t="s">
        <v>135</v>
      </c>
      <c r="B100" s="23" t="s">
        <v>173</v>
      </c>
      <c r="C100" s="38" t="s">
        <v>158</v>
      </c>
      <c r="D100" s="25" t="s">
        <v>15</v>
      </c>
      <c r="E100" s="92">
        <v>14</v>
      </c>
      <c r="F100" s="183">
        <v>0</v>
      </c>
      <c r="G100" s="84"/>
      <c r="H100" s="183">
        <f t="shared" ref="H100:H107" si="3">E100*F100</f>
        <v>0</v>
      </c>
      <c r="I100" s="19"/>
    </row>
    <row r="101" spans="1:12" s="57" customFormat="1" x14ac:dyDescent="0.2">
      <c r="A101" s="20" t="s">
        <v>143</v>
      </c>
      <c r="B101" s="23" t="s">
        <v>173</v>
      </c>
      <c r="C101" s="24" t="s">
        <v>63</v>
      </c>
      <c r="D101" s="25" t="s">
        <v>15</v>
      </c>
      <c r="E101" s="92">
        <v>3</v>
      </c>
      <c r="F101" s="183">
        <v>0</v>
      </c>
      <c r="G101" s="84"/>
      <c r="H101" s="183">
        <f t="shared" si="3"/>
        <v>0</v>
      </c>
      <c r="I101" s="19"/>
    </row>
    <row r="102" spans="1:12" s="57" customFormat="1" x14ac:dyDescent="0.2">
      <c r="A102" s="20" t="s">
        <v>144</v>
      </c>
      <c r="B102" s="23" t="s">
        <v>173</v>
      </c>
      <c r="C102" s="24" t="s">
        <v>95</v>
      </c>
      <c r="D102" s="25" t="s">
        <v>15</v>
      </c>
      <c r="E102" s="92">
        <v>11</v>
      </c>
      <c r="F102" s="183">
        <v>0</v>
      </c>
      <c r="G102" s="84"/>
      <c r="H102" s="183">
        <f t="shared" si="3"/>
        <v>0</v>
      </c>
      <c r="I102" s="19"/>
    </row>
    <row r="103" spans="1:12" s="57" customFormat="1" x14ac:dyDescent="0.2">
      <c r="A103" s="20" t="s">
        <v>145</v>
      </c>
      <c r="B103" s="23" t="s">
        <v>173</v>
      </c>
      <c r="C103" s="24" t="s">
        <v>69</v>
      </c>
      <c r="D103" s="25" t="s">
        <v>15</v>
      </c>
      <c r="E103" s="92">
        <v>1</v>
      </c>
      <c r="F103" s="183">
        <v>0</v>
      </c>
      <c r="G103" s="34"/>
      <c r="H103" s="183">
        <f>E103*F103</f>
        <v>0</v>
      </c>
      <c r="I103" s="33"/>
    </row>
    <row r="104" spans="1:12" s="57" customFormat="1" x14ac:dyDescent="0.2">
      <c r="A104" s="20" t="s">
        <v>146</v>
      </c>
      <c r="B104" s="23" t="s">
        <v>173</v>
      </c>
      <c r="C104" s="24" t="s">
        <v>67</v>
      </c>
      <c r="D104" s="25" t="s">
        <v>15</v>
      </c>
      <c r="E104" s="92">
        <v>14</v>
      </c>
      <c r="F104" s="183">
        <v>0</v>
      </c>
      <c r="G104" s="84"/>
      <c r="H104" s="183">
        <f t="shared" si="3"/>
        <v>0</v>
      </c>
      <c r="I104" s="19"/>
    </row>
    <row r="105" spans="1:12" s="57" customFormat="1" x14ac:dyDescent="0.2">
      <c r="A105" s="20" t="s">
        <v>147</v>
      </c>
      <c r="B105" s="23" t="s">
        <v>173</v>
      </c>
      <c r="C105" s="24" t="s">
        <v>98</v>
      </c>
      <c r="D105" s="25" t="s">
        <v>15</v>
      </c>
      <c r="E105" s="92">
        <v>3</v>
      </c>
      <c r="F105" s="183">
        <v>0</v>
      </c>
      <c r="G105" s="84"/>
      <c r="H105" s="183">
        <f t="shared" si="3"/>
        <v>0</v>
      </c>
      <c r="I105" s="19"/>
    </row>
    <row r="106" spans="1:12" s="57" customFormat="1" x14ac:dyDescent="0.2">
      <c r="A106" s="20" t="s">
        <v>164</v>
      </c>
      <c r="B106" s="23" t="s">
        <v>173</v>
      </c>
      <c r="C106" s="24" t="s">
        <v>88</v>
      </c>
      <c r="D106" s="25" t="s">
        <v>15</v>
      </c>
      <c r="E106" s="92">
        <v>11</v>
      </c>
      <c r="F106" s="183">
        <v>0</v>
      </c>
      <c r="G106" s="84"/>
      <c r="H106" s="183">
        <f t="shared" si="3"/>
        <v>0</v>
      </c>
      <c r="I106" s="19"/>
    </row>
    <row r="107" spans="1:12" s="57" customFormat="1" x14ac:dyDescent="0.2">
      <c r="A107" s="20" t="s">
        <v>165</v>
      </c>
      <c r="B107" s="23" t="s">
        <v>173</v>
      </c>
      <c r="C107" s="24" t="s">
        <v>99</v>
      </c>
      <c r="D107" s="25" t="s">
        <v>15</v>
      </c>
      <c r="E107" s="92">
        <v>31</v>
      </c>
      <c r="F107" s="183">
        <v>0</v>
      </c>
      <c r="G107" s="84"/>
      <c r="H107" s="183">
        <f t="shared" si="3"/>
        <v>0</v>
      </c>
      <c r="I107" s="19"/>
    </row>
    <row r="108" spans="1:12" s="57" customFormat="1" x14ac:dyDescent="0.2">
      <c r="A108" s="16" t="s">
        <v>19</v>
      </c>
      <c r="B108" s="28" t="s">
        <v>172</v>
      </c>
      <c r="C108" s="26" t="s">
        <v>20</v>
      </c>
      <c r="D108" s="18" t="s">
        <v>15</v>
      </c>
      <c r="E108" s="91">
        <f>E110+E111+E112+E113</f>
        <v>50</v>
      </c>
      <c r="F108" s="183"/>
      <c r="G108" s="84">
        <v>0</v>
      </c>
      <c r="H108" s="189"/>
      <c r="I108" s="19">
        <f>E108*G108</f>
        <v>0</v>
      </c>
    </row>
    <row r="109" spans="1:12" s="57" customFormat="1" x14ac:dyDescent="0.2">
      <c r="A109" s="20" t="s">
        <v>136</v>
      </c>
      <c r="B109" s="28" t="s">
        <v>173</v>
      </c>
      <c r="C109" s="24" t="s">
        <v>71</v>
      </c>
      <c r="D109" s="25" t="s">
        <v>15</v>
      </c>
      <c r="E109" s="92">
        <f>73+9+2</f>
        <v>84</v>
      </c>
      <c r="F109" s="183"/>
      <c r="G109" s="84"/>
      <c r="H109" s="189"/>
      <c r="I109" s="19"/>
    </row>
    <row r="110" spans="1:12" s="57" customFormat="1" x14ac:dyDescent="0.2">
      <c r="A110" s="20" t="s">
        <v>137</v>
      </c>
      <c r="B110" s="23" t="s">
        <v>173</v>
      </c>
      <c r="C110" s="24" t="s">
        <v>100</v>
      </c>
      <c r="D110" s="25" t="s">
        <v>15</v>
      </c>
      <c r="E110" s="92">
        <f>23+1</f>
        <v>24</v>
      </c>
      <c r="F110" s="183">
        <v>0</v>
      </c>
      <c r="G110" s="34"/>
      <c r="H110" s="183">
        <f>E110*F110</f>
        <v>0</v>
      </c>
      <c r="I110" s="33"/>
    </row>
    <row r="111" spans="1:12" s="57" customFormat="1" x14ac:dyDescent="0.2">
      <c r="A111" s="20" t="s">
        <v>138</v>
      </c>
      <c r="B111" s="23" t="s">
        <v>173</v>
      </c>
      <c r="C111" s="24" t="s">
        <v>102</v>
      </c>
      <c r="D111" s="25" t="s">
        <v>15</v>
      </c>
      <c r="E111" s="92">
        <v>3</v>
      </c>
      <c r="F111" s="183">
        <v>0</v>
      </c>
      <c r="G111" s="34"/>
      <c r="H111" s="183">
        <f>E111*F111</f>
        <v>0</v>
      </c>
      <c r="I111" s="33"/>
    </row>
    <row r="112" spans="1:12" s="57" customFormat="1" x14ac:dyDescent="0.2">
      <c r="A112" s="20" t="s">
        <v>139</v>
      </c>
      <c r="B112" s="23" t="s">
        <v>173</v>
      </c>
      <c r="C112" s="24" t="s">
        <v>104</v>
      </c>
      <c r="D112" s="25" t="s">
        <v>15</v>
      </c>
      <c r="E112" s="92">
        <f>4+3</f>
        <v>7</v>
      </c>
      <c r="F112" s="183">
        <v>0</v>
      </c>
      <c r="G112" s="34"/>
      <c r="H112" s="183">
        <f>E112*F112</f>
        <v>0</v>
      </c>
      <c r="I112" s="33"/>
    </row>
    <row r="113" spans="1:10" s="57" customFormat="1" x14ac:dyDescent="0.2">
      <c r="A113" s="20" t="s">
        <v>157</v>
      </c>
      <c r="B113" s="23" t="s">
        <v>173</v>
      </c>
      <c r="C113" s="21" t="s">
        <v>106</v>
      </c>
      <c r="D113" s="27" t="s">
        <v>15</v>
      </c>
      <c r="E113" s="93">
        <f>14+2</f>
        <v>16</v>
      </c>
      <c r="F113" s="183">
        <v>0</v>
      </c>
      <c r="G113" s="34"/>
      <c r="H113" s="183">
        <f>E113*F113</f>
        <v>0</v>
      </c>
      <c r="I113" s="33"/>
    </row>
    <row r="114" spans="1:10" s="57" customFormat="1" x14ac:dyDescent="0.2">
      <c r="A114" s="16" t="s">
        <v>21</v>
      </c>
      <c r="B114" s="28" t="s">
        <v>172</v>
      </c>
      <c r="C114" s="26" t="s">
        <v>107</v>
      </c>
      <c r="D114" s="18" t="s">
        <v>12</v>
      </c>
      <c r="E114" s="84">
        <f>E49+E52</f>
        <v>56.730000000000004</v>
      </c>
      <c r="F114" s="189"/>
      <c r="G114" s="84">
        <v>0</v>
      </c>
      <c r="H114" s="195"/>
      <c r="I114" s="65">
        <f>E114*G114</f>
        <v>0</v>
      </c>
    </row>
    <row r="115" spans="1:10" s="57" customFormat="1" x14ac:dyDescent="0.2">
      <c r="A115" s="16" t="s">
        <v>140</v>
      </c>
      <c r="B115" s="28" t="s">
        <v>172</v>
      </c>
      <c r="C115" s="26" t="s">
        <v>108</v>
      </c>
      <c r="D115" s="18" t="s">
        <v>12</v>
      </c>
      <c r="E115" s="84">
        <f>E36+E33+E87+E93</f>
        <v>554.48</v>
      </c>
      <c r="F115" s="189"/>
      <c r="G115" s="84">
        <v>0</v>
      </c>
      <c r="H115" s="195"/>
      <c r="I115" s="65">
        <f>E115*G115</f>
        <v>0</v>
      </c>
    </row>
    <row r="116" spans="1:10" s="57" customFormat="1" x14ac:dyDescent="0.2">
      <c r="A116" s="104" t="s">
        <v>141</v>
      </c>
      <c r="B116" s="105" t="s">
        <v>172</v>
      </c>
      <c r="C116" s="26" t="s">
        <v>109</v>
      </c>
      <c r="D116" s="107" t="s">
        <v>12</v>
      </c>
      <c r="E116" s="108">
        <v>39.549999999999997</v>
      </c>
      <c r="F116" s="211"/>
      <c r="G116" s="108">
        <v>0</v>
      </c>
      <c r="H116" s="196"/>
      <c r="I116" s="65">
        <f>E116*G116</f>
        <v>0</v>
      </c>
    </row>
    <row r="117" spans="1:10" s="57" customFormat="1" ht="13.5" thickBot="1" x14ac:dyDescent="0.25">
      <c r="A117" s="104" t="s">
        <v>176</v>
      </c>
      <c r="B117" s="105" t="s">
        <v>172</v>
      </c>
      <c r="C117" s="152" t="s">
        <v>25</v>
      </c>
      <c r="D117" s="107" t="s">
        <v>12</v>
      </c>
      <c r="E117" s="108">
        <f>E114+E115+E116</f>
        <v>650.76</v>
      </c>
      <c r="F117" s="211"/>
      <c r="G117" s="108">
        <v>0</v>
      </c>
      <c r="H117" s="196"/>
      <c r="I117" s="66">
        <f>E117*G117</f>
        <v>0</v>
      </c>
    </row>
    <row r="118" spans="1:10" s="57" customFormat="1" ht="15" x14ac:dyDescent="0.2">
      <c r="A118" s="110"/>
      <c r="B118" s="111"/>
      <c r="C118" s="112" t="s">
        <v>174</v>
      </c>
      <c r="D118" s="113"/>
      <c r="E118" s="172"/>
      <c r="F118" s="207"/>
      <c r="G118" s="172"/>
      <c r="H118" s="186">
        <f>SUM(H63:H117)</f>
        <v>0</v>
      </c>
      <c r="I118" s="116">
        <f>SUM(I62:I117)</f>
        <v>0</v>
      </c>
    </row>
    <row r="119" spans="1:10" s="57" customFormat="1" ht="15.75" thickBot="1" x14ac:dyDescent="0.25">
      <c r="A119" s="117"/>
      <c r="B119" s="118"/>
      <c r="C119" s="119" t="s">
        <v>175</v>
      </c>
      <c r="D119" s="120"/>
      <c r="E119" s="201"/>
      <c r="F119" s="208"/>
      <c r="G119" s="173"/>
      <c r="H119" s="187"/>
      <c r="I119" s="124">
        <f>H118+I118</f>
        <v>0</v>
      </c>
    </row>
    <row r="120" spans="1:10" s="57" customFormat="1" ht="15.75" thickBot="1" x14ac:dyDescent="0.25">
      <c r="A120" s="401"/>
      <c r="B120" s="409" t="s">
        <v>193</v>
      </c>
      <c r="C120" s="402" t="s">
        <v>255</v>
      </c>
      <c r="D120" s="403"/>
      <c r="E120" s="404"/>
      <c r="F120" s="405"/>
      <c r="G120" s="406"/>
      <c r="H120" s="407"/>
      <c r="I120" s="408"/>
      <c r="J120" s="435"/>
    </row>
    <row r="121" spans="1:10" s="57" customFormat="1" ht="25.5" x14ac:dyDescent="0.2">
      <c r="A121" s="410">
        <v>1</v>
      </c>
      <c r="B121" s="259" t="s">
        <v>172</v>
      </c>
      <c r="C121" s="231" t="s">
        <v>28</v>
      </c>
      <c r="D121" s="233" t="s">
        <v>36</v>
      </c>
      <c r="E121" s="411">
        <v>381.85</v>
      </c>
      <c r="F121" s="416"/>
      <c r="G121" s="417">
        <v>0</v>
      </c>
      <c r="H121" s="418"/>
      <c r="I121" s="417">
        <f t="shared" ref="I121:I125" si="4">E121*G121</f>
        <v>0</v>
      </c>
    </row>
    <row r="122" spans="1:10" s="57" customFormat="1" ht="25.5" x14ac:dyDescent="0.2">
      <c r="A122" s="240" t="s">
        <v>11</v>
      </c>
      <c r="B122" s="261" t="s">
        <v>172</v>
      </c>
      <c r="C122" s="249" t="s">
        <v>23</v>
      </c>
      <c r="D122" s="229" t="s">
        <v>36</v>
      </c>
      <c r="E122" s="412">
        <v>11.81</v>
      </c>
      <c r="F122" s="419"/>
      <c r="G122" s="420">
        <v>0</v>
      </c>
      <c r="H122" s="421"/>
      <c r="I122" s="420">
        <f t="shared" si="4"/>
        <v>0</v>
      </c>
    </row>
    <row r="123" spans="1:10" s="57" customFormat="1" x14ac:dyDescent="0.2">
      <c r="A123" s="240" t="s">
        <v>37</v>
      </c>
      <c r="B123" s="261" t="s">
        <v>172</v>
      </c>
      <c r="C123" s="249" t="s">
        <v>38</v>
      </c>
      <c r="D123" s="229" t="s">
        <v>7</v>
      </c>
      <c r="E123" s="412">
        <v>11.81</v>
      </c>
      <c r="F123" s="422"/>
      <c r="G123" s="420">
        <v>0</v>
      </c>
      <c r="H123" s="421"/>
      <c r="I123" s="420">
        <f t="shared" si="4"/>
        <v>0</v>
      </c>
    </row>
    <row r="124" spans="1:10" s="57" customFormat="1" x14ac:dyDescent="0.2">
      <c r="A124" s="240" t="s">
        <v>13</v>
      </c>
      <c r="B124" s="261" t="s">
        <v>172</v>
      </c>
      <c r="C124" s="249" t="s">
        <v>39</v>
      </c>
      <c r="D124" s="229" t="s">
        <v>22</v>
      </c>
      <c r="E124" s="412">
        <f>(E121+E122)*1.6</f>
        <v>629.85600000000011</v>
      </c>
      <c r="F124" s="419"/>
      <c r="G124" s="420">
        <v>0</v>
      </c>
      <c r="H124" s="421"/>
      <c r="I124" s="420">
        <f t="shared" si="4"/>
        <v>0</v>
      </c>
    </row>
    <row r="125" spans="1:10" s="57" customFormat="1" ht="15.75" x14ac:dyDescent="0.2">
      <c r="A125" s="240" t="s">
        <v>40</v>
      </c>
      <c r="B125" s="261" t="s">
        <v>172</v>
      </c>
      <c r="C125" s="249" t="s">
        <v>41</v>
      </c>
      <c r="D125" s="229" t="s">
        <v>36</v>
      </c>
      <c r="E125" s="412">
        <v>3.23</v>
      </c>
      <c r="F125" s="419"/>
      <c r="G125" s="420">
        <v>0</v>
      </c>
      <c r="H125" s="421"/>
      <c r="I125" s="420">
        <f t="shared" si="4"/>
        <v>0</v>
      </c>
    </row>
    <row r="126" spans="1:10" s="57" customFormat="1" x14ac:dyDescent="0.2">
      <c r="A126" s="241" t="s">
        <v>42</v>
      </c>
      <c r="B126" s="262" t="s">
        <v>173</v>
      </c>
      <c r="C126" s="250" t="s">
        <v>24</v>
      </c>
      <c r="D126" s="230" t="s">
        <v>7</v>
      </c>
      <c r="E126" s="413">
        <f>1.1*E125</f>
        <v>3.5530000000000004</v>
      </c>
      <c r="F126" s="423">
        <v>0</v>
      </c>
      <c r="G126" s="424"/>
      <c r="H126" s="425">
        <f>E126*F126</f>
        <v>0</v>
      </c>
      <c r="I126" s="424"/>
    </row>
    <row r="127" spans="1:10" s="57" customFormat="1" ht="15.75" x14ac:dyDescent="0.2">
      <c r="A127" s="240" t="s">
        <v>43</v>
      </c>
      <c r="B127" s="261" t="s">
        <v>172</v>
      </c>
      <c r="C127" s="249" t="s">
        <v>29</v>
      </c>
      <c r="D127" s="229" t="s">
        <v>36</v>
      </c>
      <c r="E127" s="412">
        <v>23.53</v>
      </c>
      <c r="F127" s="419"/>
      <c r="G127" s="420">
        <v>0</v>
      </c>
      <c r="H127" s="421"/>
      <c r="I127" s="420">
        <f>E127*G127</f>
        <v>0</v>
      </c>
    </row>
    <row r="128" spans="1:10" s="57" customFormat="1" ht="15.75" x14ac:dyDescent="0.2">
      <c r="A128" s="241" t="s">
        <v>44</v>
      </c>
      <c r="B128" s="262" t="s">
        <v>173</v>
      </c>
      <c r="C128" s="250" t="s">
        <v>24</v>
      </c>
      <c r="D128" s="230" t="s">
        <v>142</v>
      </c>
      <c r="E128" s="413">
        <f>1.1*E127</f>
        <v>25.883000000000003</v>
      </c>
      <c r="F128" s="423">
        <v>0</v>
      </c>
      <c r="G128" s="424"/>
      <c r="H128" s="425">
        <f>E128*F128</f>
        <v>0</v>
      </c>
      <c r="I128" s="424"/>
    </row>
    <row r="129" spans="1:10" s="57" customFormat="1" ht="25.5" x14ac:dyDescent="0.2">
      <c r="A129" s="240" t="s">
        <v>16</v>
      </c>
      <c r="B129" s="261" t="s">
        <v>172</v>
      </c>
      <c r="C129" s="249" t="s">
        <v>45</v>
      </c>
      <c r="D129" s="229" t="s">
        <v>7</v>
      </c>
      <c r="E129" s="412">
        <v>338.63</v>
      </c>
      <c r="F129" s="419"/>
      <c r="G129" s="420">
        <v>0</v>
      </c>
      <c r="H129" s="421"/>
      <c r="I129" s="420">
        <f>E129*G129</f>
        <v>0</v>
      </c>
    </row>
    <row r="130" spans="1:10" s="57" customFormat="1" x14ac:dyDescent="0.2">
      <c r="A130" s="241" t="s">
        <v>17</v>
      </c>
      <c r="B130" s="262" t="s">
        <v>173</v>
      </c>
      <c r="C130" s="250" t="s">
        <v>24</v>
      </c>
      <c r="D130" s="230" t="s">
        <v>7</v>
      </c>
      <c r="E130" s="413">
        <v>67.27</v>
      </c>
      <c r="F130" s="423">
        <v>0</v>
      </c>
      <c r="G130" s="424"/>
      <c r="H130" s="425">
        <f t="shared" ref="H130:H131" si="5">E130*F130</f>
        <v>0</v>
      </c>
      <c r="I130" s="424"/>
    </row>
    <row r="131" spans="1:10" s="57" customFormat="1" x14ac:dyDescent="0.2">
      <c r="A131" s="241" t="s">
        <v>129</v>
      </c>
      <c r="B131" s="262" t="s">
        <v>173</v>
      </c>
      <c r="C131" s="250" t="s">
        <v>194</v>
      </c>
      <c r="D131" s="230" t="s">
        <v>7</v>
      </c>
      <c r="E131" s="413">
        <v>305.22000000000003</v>
      </c>
      <c r="F131" s="423">
        <v>0</v>
      </c>
      <c r="G131" s="424"/>
      <c r="H131" s="425">
        <f t="shared" si="5"/>
        <v>0</v>
      </c>
      <c r="I131" s="424"/>
    </row>
    <row r="132" spans="1:10" s="57" customFormat="1" ht="15.75" x14ac:dyDescent="0.2">
      <c r="A132" s="240" t="s">
        <v>18</v>
      </c>
      <c r="B132" s="261" t="s">
        <v>172</v>
      </c>
      <c r="C132" s="249" t="s">
        <v>8</v>
      </c>
      <c r="D132" s="229" t="s">
        <v>36</v>
      </c>
      <c r="E132" s="412">
        <f>E129+E127</f>
        <v>362.15999999999997</v>
      </c>
      <c r="F132" s="419"/>
      <c r="G132" s="420">
        <v>0</v>
      </c>
      <c r="H132" s="421"/>
      <c r="I132" s="420">
        <f t="shared" ref="I132:I133" si="6">E132*G132</f>
        <v>0</v>
      </c>
    </row>
    <row r="133" spans="1:10" s="57" customFormat="1" ht="25.5" x14ac:dyDescent="0.2">
      <c r="A133" s="240" t="s">
        <v>19</v>
      </c>
      <c r="B133" s="261" t="s">
        <v>172</v>
      </c>
      <c r="C133" s="249" t="s">
        <v>26</v>
      </c>
      <c r="D133" s="229" t="s">
        <v>12</v>
      </c>
      <c r="E133" s="412">
        <v>20.7</v>
      </c>
      <c r="F133" s="419"/>
      <c r="G133" s="420">
        <v>0</v>
      </c>
      <c r="H133" s="421"/>
      <c r="I133" s="420">
        <f t="shared" si="6"/>
        <v>0</v>
      </c>
    </row>
    <row r="134" spans="1:10" s="57" customFormat="1" x14ac:dyDescent="0.2">
      <c r="A134" s="241" t="s">
        <v>136</v>
      </c>
      <c r="B134" s="262" t="s">
        <v>173</v>
      </c>
      <c r="C134" s="250" t="s">
        <v>195</v>
      </c>
      <c r="D134" s="230" t="s">
        <v>12</v>
      </c>
      <c r="E134" s="413">
        <v>20.7</v>
      </c>
      <c r="F134" s="423">
        <v>0</v>
      </c>
      <c r="G134" s="424"/>
      <c r="H134" s="425">
        <f t="shared" ref="H134:H135" si="7">E134*F134</f>
        <v>0</v>
      </c>
      <c r="I134" s="424"/>
    </row>
    <row r="135" spans="1:10" s="57" customFormat="1" x14ac:dyDescent="0.2">
      <c r="A135" s="241" t="s">
        <v>137</v>
      </c>
      <c r="B135" s="262" t="s">
        <v>173</v>
      </c>
      <c r="C135" s="250" t="s">
        <v>196</v>
      </c>
      <c r="D135" s="230" t="s">
        <v>15</v>
      </c>
      <c r="E135" s="413">
        <v>4</v>
      </c>
      <c r="F135" s="423">
        <v>0</v>
      </c>
      <c r="G135" s="424"/>
      <c r="H135" s="425">
        <f t="shared" si="7"/>
        <v>0</v>
      </c>
      <c r="I135" s="424"/>
    </row>
    <row r="136" spans="1:10" s="57" customFormat="1" x14ac:dyDescent="0.2">
      <c r="A136" s="240" t="s">
        <v>21</v>
      </c>
      <c r="B136" s="261" t="s">
        <v>172</v>
      </c>
      <c r="C136" s="249" t="s">
        <v>232</v>
      </c>
      <c r="D136" s="229" t="s">
        <v>12</v>
      </c>
      <c r="E136" s="412">
        <v>4</v>
      </c>
      <c r="F136" s="419"/>
      <c r="G136" s="420">
        <v>0</v>
      </c>
      <c r="H136" s="421"/>
      <c r="I136" s="420">
        <f>E136*G136</f>
        <v>0</v>
      </c>
      <c r="J136" s="435"/>
    </row>
    <row r="137" spans="1:10" s="57" customFormat="1" x14ac:dyDescent="0.2">
      <c r="A137" s="241" t="s">
        <v>197</v>
      </c>
      <c r="B137" s="262" t="s">
        <v>173</v>
      </c>
      <c r="C137" s="250" t="s">
        <v>198</v>
      </c>
      <c r="D137" s="230" t="s">
        <v>12</v>
      </c>
      <c r="E137" s="413">
        <v>4</v>
      </c>
      <c r="F137" s="423">
        <v>0</v>
      </c>
      <c r="G137" s="424"/>
      <c r="H137" s="425">
        <f t="shared" ref="H137:H138" si="8">E137*F137</f>
        <v>0</v>
      </c>
      <c r="I137" s="424"/>
    </row>
    <row r="138" spans="1:10" s="57" customFormat="1" x14ac:dyDescent="0.2">
      <c r="A138" s="241" t="s">
        <v>199</v>
      </c>
      <c r="B138" s="262" t="s">
        <v>173</v>
      </c>
      <c r="C138" s="250" t="s">
        <v>200</v>
      </c>
      <c r="D138" s="230" t="s">
        <v>15</v>
      </c>
      <c r="E138" s="413">
        <v>4</v>
      </c>
      <c r="F138" s="423">
        <v>0</v>
      </c>
      <c r="G138" s="424"/>
      <c r="H138" s="425">
        <f t="shared" si="8"/>
        <v>0</v>
      </c>
      <c r="I138" s="424"/>
    </row>
    <row r="139" spans="1:10" s="57" customFormat="1" x14ac:dyDescent="0.2">
      <c r="A139" s="240" t="s">
        <v>140</v>
      </c>
      <c r="B139" s="261" t="s">
        <v>172</v>
      </c>
      <c r="C139" s="255" t="s">
        <v>61</v>
      </c>
      <c r="D139" s="229" t="s">
        <v>7</v>
      </c>
      <c r="E139" s="412">
        <f>(0.54+0.8)*2</f>
        <v>2.68</v>
      </c>
      <c r="F139" s="426"/>
      <c r="G139" s="420">
        <v>0</v>
      </c>
      <c r="H139" s="427"/>
      <c r="I139" s="420">
        <f>E139*G139</f>
        <v>0</v>
      </c>
      <c r="J139" s="435"/>
    </row>
    <row r="140" spans="1:10" s="57" customFormat="1" x14ac:dyDescent="0.2">
      <c r="A140" s="241" t="s">
        <v>201</v>
      </c>
      <c r="B140" s="262" t="s">
        <v>173</v>
      </c>
      <c r="C140" s="251" t="s">
        <v>30</v>
      </c>
      <c r="D140" s="230" t="s">
        <v>7</v>
      </c>
      <c r="E140" s="413">
        <f>1.25*E139</f>
        <v>3.35</v>
      </c>
      <c r="F140" s="423">
        <v>0</v>
      </c>
      <c r="G140" s="428"/>
      <c r="H140" s="425">
        <f>E140*F140</f>
        <v>0</v>
      </c>
      <c r="I140" s="428"/>
    </row>
    <row r="141" spans="1:10" s="57" customFormat="1" ht="25.5" x14ac:dyDescent="0.2">
      <c r="A141" s="240" t="s">
        <v>141</v>
      </c>
      <c r="B141" s="261" t="s">
        <v>172</v>
      </c>
      <c r="C141" s="255" t="s">
        <v>256</v>
      </c>
      <c r="D141" s="229" t="s">
        <v>15</v>
      </c>
      <c r="E141" s="414">
        <v>2</v>
      </c>
      <c r="F141" s="426"/>
      <c r="G141" s="420">
        <v>0</v>
      </c>
      <c r="H141" s="427"/>
      <c r="I141" s="420">
        <f>E141*G141</f>
        <v>0</v>
      </c>
    </row>
    <row r="142" spans="1:10" s="57" customFormat="1" x14ac:dyDescent="0.2">
      <c r="A142" s="241" t="s">
        <v>202</v>
      </c>
      <c r="B142" s="262" t="s">
        <v>173</v>
      </c>
      <c r="C142" s="251" t="s">
        <v>158</v>
      </c>
      <c r="D142" s="230" t="s">
        <v>15</v>
      </c>
      <c r="E142" s="415">
        <v>2</v>
      </c>
      <c r="F142" s="423">
        <v>0</v>
      </c>
      <c r="G142" s="428"/>
      <c r="H142" s="425">
        <f t="shared" ref="H142:H146" si="9">E142*F142</f>
        <v>0</v>
      </c>
      <c r="I142" s="428"/>
    </row>
    <row r="143" spans="1:10" s="57" customFormat="1" x14ac:dyDescent="0.2">
      <c r="A143" s="241" t="s">
        <v>203</v>
      </c>
      <c r="B143" s="262" t="s">
        <v>173</v>
      </c>
      <c r="C143" s="251" t="s">
        <v>63</v>
      </c>
      <c r="D143" s="230" t="s">
        <v>15</v>
      </c>
      <c r="E143" s="415">
        <v>2</v>
      </c>
      <c r="F143" s="423">
        <v>0</v>
      </c>
      <c r="G143" s="428"/>
      <c r="H143" s="425">
        <f t="shared" si="9"/>
        <v>0</v>
      </c>
      <c r="I143" s="428"/>
    </row>
    <row r="144" spans="1:10" s="57" customFormat="1" x14ac:dyDescent="0.2">
      <c r="A144" s="241" t="s">
        <v>204</v>
      </c>
      <c r="B144" s="262" t="s">
        <v>173</v>
      </c>
      <c r="C144" s="251" t="s">
        <v>65</v>
      </c>
      <c r="D144" s="230" t="s">
        <v>15</v>
      </c>
      <c r="E144" s="415">
        <v>2</v>
      </c>
      <c r="F144" s="423">
        <v>0</v>
      </c>
      <c r="G144" s="428"/>
      <c r="H144" s="425">
        <f t="shared" si="9"/>
        <v>0</v>
      </c>
      <c r="I144" s="428"/>
    </row>
    <row r="145" spans="1:10" s="57" customFormat="1" x14ac:dyDescent="0.2">
      <c r="A145" s="241" t="s">
        <v>205</v>
      </c>
      <c r="B145" s="262" t="s">
        <v>173</v>
      </c>
      <c r="C145" s="251" t="s">
        <v>67</v>
      </c>
      <c r="D145" s="230" t="s">
        <v>15</v>
      </c>
      <c r="E145" s="415">
        <v>2</v>
      </c>
      <c r="F145" s="423">
        <v>0</v>
      </c>
      <c r="G145" s="428"/>
      <c r="H145" s="425">
        <f t="shared" si="9"/>
        <v>0</v>
      </c>
      <c r="I145" s="428"/>
    </row>
    <row r="146" spans="1:10" s="57" customFormat="1" x14ac:dyDescent="0.2">
      <c r="A146" s="241" t="s">
        <v>206</v>
      </c>
      <c r="B146" s="262" t="s">
        <v>173</v>
      </c>
      <c r="C146" s="251" t="s">
        <v>90</v>
      </c>
      <c r="D146" s="230" t="s">
        <v>15</v>
      </c>
      <c r="E146" s="415">
        <v>2</v>
      </c>
      <c r="F146" s="423">
        <v>0</v>
      </c>
      <c r="G146" s="428"/>
      <c r="H146" s="425">
        <f t="shared" si="9"/>
        <v>0</v>
      </c>
      <c r="I146" s="428"/>
    </row>
    <row r="147" spans="1:10" s="57" customFormat="1" x14ac:dyDescent="0.2">
      <c r="A147" s="240" t="s">
        <v>176</v>
      </c>
      <c r="B147" s="261" t="s">
        <v>172</v>
      </c>
      <c r="C147" s="255" t="s">
        <v>257</v>
      </c>
      <c r="D147" s="229" t="s">
        <v>15</v>
      </c>
      <c r="E147" s="414">
        <v>2</v>
      </c>
      <c r="F147" s="426"/>
      <c r="G147" s="420">
        <v>0</v>
      </c>
      <c r="H147" s="427"/>
      <c r="I147" s="420">
        <f>E147*G147</f>
        <v>0</v>
      </c>
      <c r="J147" s="435"/>
    </row>
    <row r="148" spans="1:10" s="57" customFormat="1" x14ac:dyDescent="0.2">
      <c r="A148" s="241" t="s">
        <v>207</v>
      </c>
      <c r="B148" s="262" t="s">
        <v>173</v>
      </c>
      <c r="C148" s="251" t="s">
        <v>198</v>
      </c>
      <c r="D148" s="230" t="s">
        <v>12</v>
      </c>
      <c r="E148" s="415">
        <v>2.2999999999999998</v>
      </c>
      <c r="F148" s="423">
        <v>0</v>
      </c>
      <c r="G148" s="428"/>
      <c r="H148" s="425">
        <f t="shared" ref="H148:H154" si="10">E148*F148</f>
        <v>0</v>
      </c>
      <c r="I148" s="428"/>
    </row>
    <row r="149" spans="1:10" s="57" customFormat="1" x14ac:dyDescent="0.2">
      <c r="A149" s="241" t="s">
        <v>208</v>
      </c>
      <c r="B149" s="262" t="s">
        <v>173</v>
      </c>
      <c r="C149" s="251" t="s">
        <v>209</v>
      </c>
      <c r="D149" s="230" t="s">
        <v>15</v>
      </c>
      <c r="E149" s="415">
        <v>2</v>
      </c>
      <c r="F149" s="423">
        <v>0</v>
      </c>
      <c r="G149" s="428"/>
      <c r="H149" s="425">
        <f t="shared" si="10"/>
        <v>0</v>
      </c>
      <c r="I149" s="428"/>
    </row>
    <row r="150" spans="1:10" s="57" customFormat="1" x14ac:dyDescent="0.2">
      <c r="A150" s="241" t="s">
        <v>210</v>
      </c>
      <c r="B150" s="262" t="s">
        <v>173</v>
      </c>
      <c r="C150" s="251" t="s">
        <v>211</v>
      </c>
      <c r="D150" s="230" t="s">
        <v>15</v>
      </c>
      <c r="E150" s="415">
        <v>2</v>
      </c>
      <c r="F150" s="423">
        <v>0</v>
      </c>
      <c r="G150" s="428"/>
      <c r="H150" s="425">
        <f t="shared" si="10"/>
        <v>0</v>
      </c>
      <c r="I150" s="428"/>
    </row>
    <row r="151" spans="1:10" s="57" customFormat="1" x14ac:dyDescent="0.2">
      <c r="A151" s="241" t="s">
        <v>212</v>
      </c>
      <c r="B151" s="262" t="s">
        <v>173</v>
      </c>
      <c r="C151" s="251" t="s">
        <v>213</v>
      </c>
      <c r="D151" s="230" t="s">
        <v>15</v>
      </c>
      <c r="E151" s="415">
        <v>2</v>
      </c>
      <c r="F151" s="423">
        <v>0</v>
      </c>
      <c r="G151" s="428"/>
      <c r="H151" s="425">
        <f t="shared" si="10"/>
        <v>0</v>
      </c>
      <c r="I151" s="428"/>
    </row>
    <row r="152" spans="1:10" s="57" customFormat="1" x14ac:dyDescent="0.2">
      <c r="A152" s="241" t="s">
        <v>214</v>
      </c>
      <c r="B152" s="262" t="s">
        <v>173</v>
      </c>
      <c r="C152" s="251" t="s">
        <v>215</v>
      </c>
      <c r="D152" s="230" t="s">
        <v>15</v>
      </c>
      <c r="E152" s="415">
        <v>2</v>
      </c>
      <c r="F152" s="423">
        <v>0</v>
      </c>
      <c r="G152" s="428"/>
      <c r="H152" s="425">
        <f t="shared" si="10"/>
        <v>0</v>
      </c>
      <c r="I152" s="428"/>
    </row>
    <row r="153" spans="1:10" s="57" customFormat="1" x14ac:dyDescent="0.2">
      <c r="A153" s="241" t="s">
        <v>216</v>
      </c>
      <c r="B153" s="262" t="s">
        <v>173</v>
      </c>
      <c r="C153" s="251" t="s">
        <v>217</v>
      </c>
      <c r="D153" s="230" t="s">
        <v>15</v>
      </c>
      <c r="E153" s="415">
        <v>16</v>
      </c>
      <c r="F153" s="423">
        <v>0</v>
      </c>
      <c r="G153" s="428"/>
      <c r="H153" s="425">
        <f t="shared" si="10"/>
        <v>0</v>
      </c>
      <c r="I153" s="428"/>
    </row>
    <row r="154" spans="1:10" s="57" customFormat="1" x14ac:dyDescent="0.2">
      <c r="A154" s="241" t="s">
        <v>218</v>
      </c>
      <c r="B154" s="262" t="s">
        <v>173</v>
      </c>
      <c r="C154" s="251" t="s">
        <v>219</v>
      </c>
      <c r="D154" s="230" t="s">
        <v>15</v>
      </c>
      <c r="E154" s="415">
        <v>16</v>
      </c>
      <c r="F154" s="423">
        <v>0</v>
      </c>
      <c r="G154" s="428"/>
      <c r="H154" s="425">
        <f t="shared" si="10"/>
        <v>0</v>
      </c>
      <c r="I154" s="428"/>
    </row>
    <row r="155" spans="1:10" s="57" customFormat="1" ht="25.5" x14ac:dyDescent="0.2">
      <c r="A155" s="240" t="s">
        <v>220</v>
      </c>
      <c r="B155" s="261" t="s">
        <v>172</v>
      </c>
      <c r="C155" s="255" t="s">
        <v>221</v>
      </c>
      <c r="D155" s="229" t="s">
        <v>15</v>
      </c>
      <c r="E155" s="414">
        <v>2</v>
      </c>
      <c r="F155" s="426"/>
      <c r="G155" s="420">
        <v>0</v>
      </c>
      <c r="H155" s="427"/>
      <c r="I155" s="420">
        <f>E155*G155</f>
        <v>0</v>
      </c>
    </row>
    <row r="156" spans="1:10" s="57" customFormat="1" x14ac:dyDescent="0.2">
      <c r="A156" s="241" t="s">
        <v>222</v>
      </c>
      <c r="B156" s="262" t="s">
        <v>173</v>
      </c>
      <c r="C156" s="251" t="s">
        <v>160</v>
      </c>
      <c r="D156" s="230" t="s">
        <v>15</v>
      </c>
      <c r="E156" s="415">
        <v>2</v>
      </c>
      <c r="F156" s="423">
        <v>0</v>
      </c>
      <c r="G156" s="428"/>
      <c r="H156" s="425">
        <f t="shared" ref="H156:H160" si="11">E156*F156</f>
        <v>0</v>
      </c>
      <c r="I156" s="428"/>
    </row>
    <row r="157" spans="1:10" s="57" customFormat="1" x14ac:dyDescent="0.2">
      <c r="A157" s="241" t="s">
        <v>223</v>
      </c>
      <c r="B157" s="262" t="s">
        <v>173</v>
      </c>
      <c r="C157" s="251" t="s">
        <v>80</v>
      </c>
      <c r="D157" s="230" t="s">
        <v>15</v>
      </c>
      <c r="E157" s="415">
        <v>5</v>
      </c>
      <c r="F157" s="423">
        <v>0</v>
      </c>
      <c r="G157" s="428"/>
      <c r="H157" s="425">
        <f t="shared" si="11"/>
        <v>0</v>
      </c>
      <c r="I157" s="428"/>
    </row>
    <row r="158" spans="1:10" s="57" customFormat="1" x14ac:dyDescent="0.2">
      <c r="A158" s="241" t="s">
        <v>224</v>
      </c>
      <c r="B158" s="262" t="s">
        <v>173</v>
      </c>
      <c r="C158" s="251" t="s">
        <v>82</v>
      </c>
      <c r="D158" s="230" t="s">
        <v>15</v>
      </c>
      <c r="E158" s="415">
        <v>5</v>
      </c>
      <c r="F158" s="423">
        <v>0</v>
      </c>
      <c r="G158" s="428"/>
      <c r="H158" s="425">
        <f t="shared" si="11"/>
        <v>0</v>
      </c>
      <c r="I158" s="428"/>
    </row>
    <row r="159" spans="1:10" s="57" customFormat="1" x14ac:dyDescent="0.2">
      <c r="A159" s="241" t="s">
        <v>225</v>
      </c>
      <c r="B159" s="262" t="s">
        <v>173</v>
      </c>
      <c r="C159" s="251" t="s">
        <v>84</v>
      </c>
      <c r="D159" s="230" t="s">
        <v>15</v>
      </c>
      <c r="E159" s="415">
        <v>2</v>
      </c>
      <c r="F159" s="423">
        <v>0</v>
      </c>
      <c r="G159" s="428"/>
      <c r="H159" s="425">
        <f t="shared" si="11"/>
        <v>0</v>
      </c>
      <c r="I159" s="428"/>
    </row>
    <row r="160" spans="1:10" s="57" customFormat="1" x14ac:dyDescent="0.2">
      <c r="A160" s="241" t="s">
        <v>226</v>
      </c>
      <c r="B160" s="262" t="s">
        <v>173</v>
      </c>
      <c r="C160" s="251" t="s">
        <v>227</v>
      </c>
      <c r="D160" s="230" t="s">
        <v>15</v>
      </c>
      <c r="E160" s="415">
        <v>2</v>
      </c>
      <c r="F160" s="423">
        <v>0</v>
      </c>
      <c r="G160" s="428"/>
      <c r="H160" s="425">
        <f t="shared" si="11"/>
        <v>0</v>
      </c>
      <c r="I160" s="428"/>
    </row>
    <row r="161" spans="1:9" s="57" customFormat="1" x14ac:dyDescent="0.2">
      <c r="A161" s="240" t="s">
        <v>228</v>
      </c>
      <c r="B161" s="261" t="s">
        <v>172</v>
      </c>
      <c r="C161" s="255" t="s">
        <v>237</v>
      </c>
      <c r="D161" s="229" t="s">
        <v>15</v>
      </c>
      <c r="E161" s="414">
        <v>2</v>
      </c>
      <c r="F161" s="426"/>
      <c r="G161" s="420">
        <v>0</v>
      </c>
      <c r="H161" s="427"/>
      <c r="I161" s="420">
        <f>E161*G161</f>
        <v>0</v>
      </c>
    </row>
    <row r="162" spans="1:9" s="57" customFormat="1" ht="25.5" x14ac:dyDescent="0.2">
      <c r="A162" s="241" t="s">
        <v>229</v>
      </c>
      <c r="B162" s="262" t="s">
        <v>173</v>
      </c>
      <c r="C162" s="251" t="s">
        <v>239</v>
      </c>
      <c r="D162" s="230" t="s">
        <v>15</v>
      </c>
      <c r="E162" s="415">
        <v>4</v>
      </c>
      <c r="F162" s="423">
        <v>0</v>
      </c>
      <c r="G162" s="428"/>
      <c r="H162" s="425">
        <f>E162*F162</f>
        <v>0</v>
      </c>
      <c r="I162" s="428"/>
    </row>
    <row r="163" spans="1:9" s="57" customFormat="1" x14ac:dyDescent="0.2">
      <c r="A163" s="241" t="s">
        <v>230</v>
      </c>
      <c r="B163" s="262" t="s">
        <v>173</v>
      </c>
      <c r="C163" s="432" t="s">
        <v>241</v>
      </c>
      <c r="D163" s="230" t="s">
        <v>15</v>
      </c>
      <c r="E163" s="415">
        <v>2</v>
      </c>
      <c r="F163" s="423">
        <v>0</v>
      </c>
      <c r="G163" s="428"/>
      <c r="H163" s="425">
        <f>E163*F163</f>
        <v>0</v>
      </c>
      <c r="I163" s="428"/>
    </row>
    <row r="164" spans="1:9" s="57" customFormat="1" x14ac:dyDescent="0.2">
      <c r="A164" s="241" t="s">
        <v>247</v>
      </c>
      <c r="B164" s="262" t="s">
        <v>173</v>
      </c>
      <c r="C164" s="432" t="s">
        <v>242</v>
      </c>
      <c r="D164" s="230" t="s">
        <v>15</v>
      </c>
      <c r="E164" s="415">
        <v>2</v>
      </c>
      <c r="F164" s="423">
        <v>0</v>
      </c>
      <c r="G164" s="428"/>
      <c r="H164" s="425">
        <f>E164*F164</f>
        <v>0</v>
      </c>
      <c r="I164" s="428"/>
    </row>
    <row r="165" spans="1:9" s="57" customFormat="1" ht="15" x14ac:dyDescent="0.2">
      <c r="A165" s="241" t="s">
        <v>248</v>
      </c>
      <c r="B165" s="262" t="s">
        <v>173</v>
      </c>
      <c r="C165" s="432" t="s">
        <v>240</v>
      </c>
      <c r="D165" s="230" t="s">
        <v>15</v>
      </c>
      <c r="E165" s="431">
        <v>2</v>
      </c>
      <c r="F165" s="423">
        <v>0</v>
      </c>
      <c r="G165" s="428"/>
      <c r="H165" s="425">
        <f>E165*F165</f>
        <v>0</v>
      </c>
      <c r="I165" s="428"/>
    </row>
    <row r="166" spans="1:9" s="57" customFormat="1" ht="15" x14ac:dyDescent="0.2">
      <c r="A166" s="241" t="s">
        <v>249</v>
      </c>
      <c r="B166" s="262" t="s">
        <v>173</v>
      </c>
      <c r="C166" s="432" t="s">
        <v>243</v>
      </c>
      <c r="D166" s="230" t="s">
        <v>15</v>
      </c>
      <c r="E166" s="431">
        <v>6</v>
      </c>
      <c r="F166" s="423">
        <v>0</v>
      </c>
      <c r="G166" s="428"/>
      <c r="H166" s="425">
        <f>E166*F166</f>
        <v>0</v>
      </c>
      <c r="I166" s="428"/>
    </row>
    <row r="167" spans="1:9" s="57" customFormat="1" ht="15" x14ac:dyDescent="0.2">
      <c r="A167" s="241" t="s">
        <v>250</v>
      </c>
      <c r="B167" s="262" t="s">
        <v>173</v>
      </c>
      <c r="C167" s="432" t="s">
        <v>244</v>
      </c>
      <c r="D167" s="230" t="s">
        <v>15</v>
      </c>
      <c r="E167" s="431">
        <v>6</v>
      </c>
      <c r="F167" s="423">
        <v>0</v>
      </c>
      <c r="G167" s="428"/>
      <c r="H167" s="425">
        <f>E167*F167</f>
        <v>0</v>
      </c>
      <c r="I167" s="428"/>
    </row>
    <row r="168" spans="1:9" s="57" customFormat="1" ht="15" x14ac:dyDescent="0.2">
      <c r="A168" s="241" t="s">
        <v>251</v>
      </c>
      <c r="B168" s="262" t="s">
        <v>173</v>
      </c>
      <c r="C168" s="432" t="s">
        <v>245</v>
      </c>
      <c r="D168" s="230" t="s">
        <v>15</v>
      </c>
      <c r="E168" s="431">
        <v>4</v>
      </c>
      <c r="F168" s="423">
        <v>0</v>
      </c>
      <c r="G168" s="428"/>
      <c r="H168" s="425">
        <f>E168*F168</f>
        <v>0</v>
      </c>
      <c r="I168" s="428"/>
    </row>
    <row r="169" spans="1:9" s="57" customFormat="1" ht="15" x14ac:dyDescent="0.2">
      <c r="A169" s="241" t="s">
        <v>252</v>
      </c>
      <c r="B169" s="262" t="s">
        <v>173</v>
      </c>
      <c r="C169" s="432" t="s">
        <v>246</v>
      </c>
      <c r="D169" s="230" t="s">
        <v>15</v>
      </c>
      <c r="E169" s="431">
        <v>2</v>
      </c>
      <c r="F169" s="423">
        <v>0</v>
      </c>
      <c r="G169" s="428"/>
      <c r="H169" s="425">
        <f>E169*F169</f>
        <v>0</v>
      </c>
      <c r="I169" s="428"/>
    </row>
    <row r="170" spans="1:9" s="57" customFormat="1" ht="15" x14ac:dyDescent="0.2">
      <c r="A170" s="241" t="s">
        <v>253</v>
      </c>
      <c r="B170" s="262" t="s">
        <v>173</v>
      </c>
      <c r="C170" s="434" t="s">
        <v>254</v>
      </c>
      <c r="D170" s="230" t="s">
        <v>12</v>
      </c>
      <c r="E170" s="433">
        <v>10</v>
      </c>
      <c r="F170" s="423">
        <v>0</v>
      </c>
      <c r="G170" s="428"/>
      <c r="H170" s="425">
        <f>E170*F170</f>
        <v>0</v>
      </c>
      <c r="I170" s="428"/>
    </row>
    <row r="171" spans="1:9" s="57" customFormat="1" x14ac:dyDescent="0.2">
      <c r="A171" s="240" t="s">
        <v>231</v>
      </c>
      <c r="B171" s="261" t="s">
        <v>172</v>
      </c>
      <c r="C171" s="255" t="s">
        <v>20</v>
      </c>
      <c r="D171" s="229" t="s">
        <v>15</v>
      </c>
      <c r="E171" s="414">
        <v>4</v>
      </c>
      <c r="F171" s="429"/>
      <c r="G171" s="420">
        <v>0</v>
      </c>
      <c r="H171" s="427"/>
      <c r="I171" s="420">
        <f>E171*G171</f>
        <v>0</v>
      </c>
    </row>
    <row r="172" spans="1:9" s="57" customFormat="1" x14ac:dyDescent="0.2">
      <c r="A172" s="241" t="s">
        <v>229</v>
      </c>
      <c r="B172" s="262" t="s">
        <v>173</v>
      </c>
      <c r="C172" s="251" t="s">
        <v>71</v>
      </c>
      <c r="D172" s="230" t="s">
        <v>15</v>
      </c>
      <c r="E172" s="415">
        <v>6</v>
      </c>
      <c r="F172" s="423">
        <v>0</v>
      </c>
      <c r="G172" s="430"/>
      <c r="H172" s="425">
        <f t="shared" ref="H172:H173" si="12">E172*F172</f>
        <v>0</v>
      </c>
      <c r="I172" s="430"/>
    </row>
    <row r="173" spans="1:9" s="57" customFormat="1" ht="13.5" thickBot="1" x14ac:dyDescent="0.25">
      <c r="A173" s="241" t="s">
        <v>230</v>
      </c>
      <c r="B173" s="262" t="s">
        <v>173</v>
      </c>
      <c r="C173" s="251" t="s">
        <v>104</v>
      </c>
      <c r="D173" s="230" t="s">
        <v>15</v>
      </c>
      <c r="E173" s="415">
        <v>4</v>
      </c>
      <c r="F173" s="423">
        <v>0</v>
      </c>
      <c r="G173" s="428"/>
      <c r="H173" s="425">
        <f t="shared" si="12"/>
        <v>0</v>
      </c>
      <c r="I173" s="428"/>
    </row>
    <row r="174" spans="1:9" s="57" customFormat="1" ht="15" x14ac:dyDescent="0.2">
      <c r="A174" s="110"/>
      <c r="B174" s="111"/>
      <c r="C174" s="112" t="s">
        <v>174</v>
      </c>
      <c r="D174" s="113"/>
      <c r="E174" s="172"/>
      <c r="F174" s="207"/>
      <c r="G174" s="172"/>
      <c r="H174" s="186">
        <f>SUM(H126:H173)</f>
        <v>0</v>
      </c>
      <c r="I174" s="116">
        <f>SUM(I121:I173)</f>
        <v>0</v>
      </c>
    </row>
    <row r="175" spans="1:9" s="57" customFormat="1" ht="15.75" thickBot="1" x14ac:dyDescent="0.25">
      <c r="A175" s="117"/>
      <c r="B175" s="118"/>
      <c r="C175" s="119" t="s">
        <v>175</v>
      </c>
      <c r="D175" s="120"/>
      <c r="E175" s="201"/>
      <c r="F175" s="208"/>
      <c r="G175" s="173"/>
      <c r="H175" s="187"/>
      <c r="I175" s="124">
        <f>H174+I174</f>
        <v>0</v>
      </c>
    </row>
    <row r="176" spans="1:9" s="57" customFormat="1" ht="15" customHeight="1" x14ac:dyDescent="0.2">
      <c r="A176" s="154"/>
      <c r="B176" s="155"/>
      <c r="C176" s="112" t="s">
        <v>177</v>
      </c>
      <c r="D176" s="156"/>
      <c r="E176" s="203"/>
      <c r="F176" s="212"/>
      <c r="G176" s="177"/>
      <c r="H176" s="197">
        <f>H30+H42+H59+H118+H174</f>
        <v>0</v>
      </c>
      <c r="I176" s="157">
        <f>I30+I42+I59+I118+I174</f>
        <v>0</v>
      </c>
    </row>
    <row r="177" spans="1:9" s="57" customFormat="1" ht="14.25" x14ac:dyDescent="0.2">
      <c r="A177" s="159"/>
      <c r="B177" s="160"/>
      <c r="C177" s="135" t="s">
        <v>178</v>
      </c>
      <c r="D177" s="161"/>
      <c r="E177" s="204"/>
      <c r="F177" s="213"/>
      <c r="G177" s="178"/>
      <c r="H177" s="198"/>
      <c r="I177" s="162">
        <f>I31+I43+I60+I119+I175</f>
        <v>0</v>
      </c>
    </row>
    <row r="178" spans="1:9" s="57" customFormat="1" ht="15" thickBot="1" x14ac:dyDescent="0.25">
      <c r="A178" s="163"/>
      <c r="B178" s="164"/>
      <c r="C178" s="119" t="s">
        <v>179</v>
      </c>
      <c r="D178" s="165">
        <v>0.2</v>
      </c>
      <c r="E178" s="205"/>
      <c r="F178" s="214"/>
      <c r="G178" s="179"/>
      <c r="H178" s="199"/>
      <c r="I178" s="166">
        <f>I177/1.2*D178</f>
        <v>0</v>
      </c>
    </row>
    <row r="179" spans="1:9" s="57" customFormat="1" x14ac:dyDescent="0.2">
      <c r="A179" s="42"/>
      <c r="B179" s="42"/>
      <c r="C179" s="43"/>
      <c r="D179" s="44"/>
      <c r="E179" s="45"/>
      <c r="F179" s="45"/>
      <c r="G179" s="45"/>
      <c r="H179" s="67"/>
      <c r="I179" s="68"/>
    </row>
    <row r="180" spans="1:9" s="57" customFormat="1" x14ac:dyDescent="0.2">
      <c r="A180" s="42"/>
      <c r="B180" s="42"/>
      <c r="C180" s="43" t="s">
        <v>180</v>
      </c>
      <c r="D180" s="44"/>
      <c r="E180" s="45"/>
      <c r="F180" s="45"/>
      <c r="G180" s="45"/>
      <c r="H180" s="67"/>
      <c r="I180" s="68"/>
    </row>
    <row r="181" spans="1:9" s="57" customFormat="1" x14ac:dyDescent="0.2">
      <c r="A181" s="42"/>
      <c r="B181" s="42"/>
      <c r="C181" s="43"/>
      <c r="D181" s="44"/>
      <c r="E181" s="45"/>
      <c r="F181" s="45"/>
      <c r="G181" s="45"/>
      <c r="H181" s="67"/>
      <c r="I181" s="68"/>
    </row>
    <row r="182" spans="1:9" s="57" customFormat="1" x14ac:dyDescent="0.2">
      <c r="A182" s="42"/>
      <c r="B182" s="42"/>
      <c r="C182" s="43"/>
      <c r="D182" s="44"/>
      <c r="E182" s="45"/>
      <c r="F182" s="45"/>
      <c r="G182" s="45"/>
      <c r="H182" s="67"/>
      <c r="I182" s="68"/>
    </row>
    <row r="183" spans="1:9" s="153" customFormat="1" x14ac:dyDescent="0.2">
      <c r="A183" s="42"/>
      <c r="B183" s="42"/>
      <c r="C183" s="43"/>
      <c r="D183" s="44"/>
      <c r="E183" s="45"/>
      <c r="F183" s="45"/>
      <c r="G183" s="45"/>
      <c r="H183" s="67"/>
      <c r="I183" s="68"/>
    </row>
    <row r="184" spans="1:9" s="153" customFormat="1" x14ac:dyDescent="0.2">
      <c r="A184" s="42"/>
      <c r="B184" s="42"/>
      <c r="C184" s="43"/>
      <c r="D184" s="44"/>
      <c r="E184" s="45"/>
      <c r="F184" s="45"/>
      <c r="G184" s="45"/>
      <c r="H184" s="67"/>
      <c r="I184" s="68"/>
    </row>
    <row r="185" spans="1:9" s="153" customFormat="1" x14ac:dyDescent="0.2">
      <c r="A185" s="42"/>
      <c r="B185" s="42"/>
      <c r="C185" s="43"/>
      <c r="D185" s="44"/>
      <c r="E185" s="45"/>
      <c r="F185" s="45"/>
      <c r="G185" s="45"/>
      <c r="H185" s="67"/>
      <c r="I185" s="68"/>
    </row>
  </sheetData>
  <autoFilter ref="A17:E17" xr:uid="{2CEBBF08-7017-4F0E-BCF6-C10BDC34B791}"/>
  <mergeCells count="11">
    <mergeCell ref="F15:G15"/>
    <mergeCell ref="H15:I15"/>
    <mergeCell ref="A8:I8"/>
    <mergeCell ref="A9:I9"/>
    <mergeCell ref="A10:I10"/>
    <mergeCell ref="A12:I12"/>
    <mergeCell ref="A13:I13"/>
    <mergeCell ref="A15:A16"/>
    <mergeCell ref="C15:C16"/>
    <mergeCell ref="D15:D16"/>
    <mergeCell ref="E15:E16"/>
  </mergeCells>
  <phoneticPr fontId="8" type="noConversion"/>
  <pageMargins left="0.31496062992125984" right="0.19685039370078741" top="0.55118110236220474" bottom="0.55118110236220474" header="0" footer="0.31496062992125984"/>
  <pageSetup paperSize="9" scale="81" fitToHeight="0" orientation="landscape" r:id="rId1"/>
  <headerFooter>
    <oddFooter>&amp;C&amp;P</oddFooter>
  </headerFooter>
  <rowBreaks count="2" manualBreakCount="2">
    <brk id="76" max="8" man="1"/>
    <brk id="1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3F31E-AF93-4D93-A215-EC785B13FE57}">
  <sheetPr>
    <pageSetUpPr fitToPage="1"/>
  </sheetPr>
  <dimension ref="A1:K97"/>
  <sheetViews>
    <sheetView view="pageLayout" zoomScaleNormal="100" zoomScaleSheetLayoutView="100" workbookViewId="0">
      <selection activeCell="A9" sqref="A9:I9"/>
    </sheetView>
  </sheetViews>
  <sheetFormatPr defaultColWidth="9.140625" defaultRowHeight="15" x14ac:dyDescent="0.25"/>
  <cols>
    <col min="1" max="1" width="6" style="1" customWidth="1"/>
    <col min="2" max="2" width="17.7109375" style="5" customWidth="1"/>
    <col min="3" max="3" width="84.28515625" style="1" customWidth="1"/>
    <col min="4" max="4" width="8.85546875" style="1" customWidth="1"/>
    <col min="5" max="5" width="13.85546875" style="1" bestFit="1" customWidth="1"/>
    <col min="6" max="9" width="12.7109375" style="2" customWidth="1"/>
    <col min="10" max="16384" width="9.140625" style="2"/>
  </cols>
  <sheetData>
    <row r="1" spans="1:9" x14ac:dyDescent="0.25">
      <c r="A1" s="5"/>
      <c r="C1" s="5"/>
      <c r="D1" s="5"/>
      <c r="E1" s="5"/>
      <c r="F1" s="6"/>
      <c r="G1" s="6"/>
      <c r="H1" s="6"/>
      <c r="I1" s="6"/>
    </row>
    <row r="2" spans="1:9" x14ac:dyDescent="0.25">
      <c r="A2" s="5"/>
      <c r="C2" s="5"/>
      <c r="D2" s="5"/>
      <c r="E2" s="5"/>
      <c r="F2" s="6"/>
      <c r="G2" s="6"/>
      <c r="H2" s="6"/>
      <c r="I2" s="6"/>
    </row>
    <row r="3" spans="1:9" x14ac:dyDescent="0.25">
      <c r="A3" s="5"/>
      <c r="C3" s="5"/>
      <c r="D3" s="5"/>
      <c r="E3" s="5"/>
      <c r="F3" s="6"/>
      <c r="G3" s="6"/>
      <c r="H3" s="6"/>
      <c r="I3" s="6"/>
    </row>
    <row r="4" spans="1:9" x14ac:dyDescent="0.25">
      <c r="A4" s="69"/>
      <c r="B4" s="69"/>
      <c r="C4" s="69"/>
      <c r="E4" s="70"/>
      <c r="F4" s="6"/>
      <c r="G4" s="6"/>
      <c r="H4" s="6"/>
      <c r="I4" s="6"/>
    </row>
    <row r="5" spans="1:9" x14ac:dyDescent="0.25">
      <c r="A5" s="71"/>
      <c r="B5" s="71"/>
      <c r="C5" s="72" t="s">
        <v>167</v>
      </c>
      <c r="E5" s="73"/>
      <c r="F5" s="6"/>
      <c r="G5" s="6"/>
      <c r="H5" s="6"/>
      <c r="I5" s="6"/>
    </row>
    <row r="6" spans="1:9" x14ac:dyDescent="0.25">
      <c r="A6" s="71"/>
      <c r="B6" s="71"/>
      <c r="C6" s="72"/>
      <c r="E6" s="73"/>
      <c r="F6" s="6"/>
      <c r="G6" s="6"/>
      <c r="H6" s="6"/>
      <c r="I6" s="6"/>
    </row>
    <row r="7" spans="1:9" x14ac:dyDescent="0.2">
      <c r="A7" s="167"/>
      <c r="B7" s="167"/>
      <c r="C7" s="167"/>
      <c r="E7" s="70"/>
      <c r="F7" s="6"/>
      <c r="G7" s="6"/>
      <c r="H7" s="6"/>
      <c r="I7" s="6"/>
    </row>
    <row r="8" spans="1:9" x14ac:dyDescent="0.2">
      <c r="A8" s="387" t="s">
        <v>191</v>
      </c>
      <c r="B8" s="387"/>
      <c r="C8" s="387"/>
      <c r="D8" s="387"/>
      <c r="E8" s="387"/>
      <c r="F8" s="387"/>
      <c r="G8" s="387"/>
      <c r="H8" s="387"/>
      <c r="I8" s="387"/>
    </row>
    <row r="9" spans="1:9" x14ac:dyDescent="0.2">
      <c r="A9" s="387" t="s">
        <v>182</v>
      </c>
      <c r="B9" s="387"/>
      <c r="C9" s="387"/>
      <c r="D9" s="387"/>
      <c r="E9" s="387"/>
      <c r="F9" s="387"/>
      <c r="G9" s="387"/>
      <c r="H9" s="387"/>
      <c r="I9" s="387"/>
    </row>
    <row r="10" spans="1:9" ht="15" customHeight="1" x14ac:dyDescent="0.2">
      <c r="A10" s="387" t="s">
        <v>186</v>
      </c>
      <c r="B10" s="387"/>
      <c r="C10" s="387"/>
      <c r="D10" s="387"/>
      <c r="E10" s="387"/>
      <c r="F10" s="387"/>
      <c r="G10" s="387"/>
      <c r="H10" s="387"/>
      <c r="I10" s="387"/>
    </row>
    <row r="11" spans="1:9" ht="22.5" customHeight="1" x14ac:dyDescent="0.2">
      <c r="A11" s="158"/>
      <c r="B11" s="158"/>
      <c r="C11" s="158"/>
      <c r="E11" s="73"/>
      <c r="F11" s="6"/>
      <c r="G11" s="6"/>
      <c r="H11" s="6"/>
      <c r="I11" s="6"/>
    </row>
    <row r="12" spans="1:9" s="3" customFormat="1" ht="38.25" customHeight="1" x14ac:dyDescent="0.25">
      <c r="A12" s="388" t="s">
        <v>181</v>
      </c>
      <c r="B12" s="388"/>
      <c r="C12" s="388"/>
      <c r="D12" s="388"/>
      <c r="E12" s="388"/>
      <c r="F12" s="388"/>
      <c r="G12" s="388"/>
      <c r="H12" s="388"/>
      <c r="I12" s="388"/>
    </row>
    <row r="13" spans="1:9" x14ac:dyDescent="0.25">
      <c r="A13" s="394" t="s">
        <v>187</v>
      </c>
      <c r="B13" s="394"/>
      <c r="C13" s="394"/>
      <c r="D13" s="394"/>
      <c r="E13" s="394"/>
      <c r="F13" s="394"/>
      <c r="G13" s="394"/>
      <c r="H13" s="394"/>
      <c r="I13" s="394"/>
    </row>
    <row r="14" spans="1:9" x14ac:dyDescent="0.25">
      <c r="A14" s="318"/>
      <c r="B14" s="318"/>
      <c r="C14" s="318"/>
      <c r="D14" s="318"/>
      <c r="E14" s="318"/>
      <c r="F14" s="318"/>
      <c r="G14" s="318"/>
      <c r="H14" s="318"/>
      <c r="I14" s="318"/>
    </row>
    <row r="15" spans="1:9" ht="15.75" thickBot="1" x14ac:dyDescent="0.3">
      <c r="A15" s="215"/>
      <c r="B15" s="215"/>
      <c r="C15" s="319" t="s">
        <v>184</v>
      </c>
      <c r="D15" s="215"/>
      <c r="E15" s="215"/>
      <c r="F15" s="215"/>
      <c r="G15" s="215"/>
      <c r="H15" s="215"/>
      <c r="I15" s="215"/>
    </row>
    <row r="16" spans="1:9" ht="28.5" customHeight="1" thickBot="1" x14ac:dyDescent="0.3">
      <c r="A16" s="390" t="s">
        <v>0</v>
      </c>
      <c r="B16" s="74" t="s">
        <v>1</v>
      </c>
      <c r="C16" s="390" t="s">
        <v>2</v>
      </c>
      <c r="D16" s="390" t="s">
        <v>3</v>
      </c>
      <c r="E16" s="392" t="s">
        <v>4</v>
      </c>
      <c r="F16" s="384" t="s">
        <v>168</v>
      </c>
      <c r="G16" s="385"/>
      <c r="H16" s="384" t="s">
        <v>169</v>
      </c>
      <c r="I16" s="386"/>
    </row>
    <row r="17" spans="1:9" ht="33.75" customHeight="1" thickBot="1" x14ac:dyDescent="0.3">
      <c r="A17" s="391"/>
      <c r="B17" s="75" t="s">
        <v>5</v>
      </c>
      <c r="C17" s="391"/>
      <c r="D17" s="391"/>
      <c r="E17" s="393"/>
      <c r="F17" s="180" t="s">
        <v>170</v>
      </c>
      <c r="G17" s="169" t="s">
        <v>171</v>
      </c>
      <c r="H17" s="180" t="s">
        <v>170</v>
      </c>
      <c r="I17" s="76" t="s">
        <v>171</v>
      </c>
    </row>
    <row r="18" spans="1:9" ht="15.75" thickBot="1" x14ac:dyDescent="0.3">
      <c r="A18" s="77" t="s">
        <v>10</v>
      </c>
      <c r="B18" s="78" t="s">
        <v>11</v>
      </c>
      <c r="C18" s="79" t="s">
        <v>37</v>
      </c>
      <c r="D18" s="79" t="s">
        <v>13</v>
      </c>
      <c r="E18" s="200" t="s">
        <v>40</v>
      </c>
      <c r="F18" s="94" t="s">
        <v>43</v>
      </c>
      <c r="G18" s="216" t="s">
        <v>16</v>
      </c>
      <c r="H18" s="94" t="s">
        <v>18</v>
      </c>
      <c r="I18" s="80" t="s">
        <v>19</v>
      </c>
    </row>
    <row r="19" spans="1:9" ht="15.75" thickBot="1" x14ac:dyDescent="0.3">
      <c r="A19" s="218"/>
      <c r="B19" s="219" t="s">
        <v>6</v>
      </c>
      <c r="C19" s="132" t="s">
        <v>27</v>
      </c>
      <c r="D19" s="217"/>
      <c r="E19" s="217"/>
      <c r="F19" s="83"/>
      <c r="G19" s="170"/>
      <c r="H19" s="83"/>
      <c r="I19" s="82"/>
    </row>
    <row r="20" spans="1:9" ht="25.5" x14ac:dyDescent="0.25">
      <c r="A20" s="239">
        <v>1</v>
      </c>
      <c r="B20" s="259" t="s">
        <v>172</v>
      </c>
      <c r="C20" s="247" t="s">
        <v>28</v>
      </c>
      <c r="D20" s="233" t="s">
        <v>36</v>
      </c>
      <c r="E20" s="54">
        <v>735.3</v>
      </c>
      <c r="F20" s="191"/>
      <c r="G20" s="15">
        <v>0</v>
      </c>
      <c r="H20" s="191"/>
      <c r="I20" s="15">
        <f>E20*G20</f>
        <v>0</v>
      </c>
    </row>
    <row r="21" spans="1:9" ht="25.5" x14ac:dyDescent="0.25">
      <c r="A21" s="239" t="s">
        <v>11</v>
      </c>
      <c r="B21" s="260" t="s">
        <v>172</v>
      </c>
      <c r="C21" s="248" t="s">
        <v>23</v>
      </c>
      <c r="D21" s="234" t="s">
        <v>36</v>
      </c>
      <c r="E21" s="64">
        <v>735.3</v>
      </c>
      <c r="F21" s="220"/>
      <c r="G21" s="55">
        <v>0</v>
      </c>
      <c r="H21" s="220"/>
      <c r="I21" s="55">
        <f t="shared" ref="I21:I25" si="0">E21*G21</f>
        <v>0</v>
      </c>
    </row>
    <row r="22" spans="1:9" x14ac:dyDescent="0.25">
      <c r="A22" s="240" t="s">
        <v>37</v>
      </c>
      <c r="B22" s="261" t="s">
        <v>172</v>
      </c>
      <c r="C22" s="249" t="s">
        <v>38</v>
      </c>
      <c r="D22" s="229" t="s">
        <v>7</v>
      </c>
      <c r="E22" s="60">
        <v>22.74</v>
      </c>
      <c r="F22" s="221"/>
      <c r="G22" s="55">
        <v>0</v>
      </c>
      <c r="H22" s="221"/>
      <c r="I22" s="55">
        <f t="shared" si="0"/>
        <v>0</v>
      </c>
    </row>
    <row r="23" spans="1:9" x14ac:dyDescent="0.25">
      <c r="A23" s="240" t="s">
        <v>13</v>
      </c>
      <c r="B23" s="261" t="s">
        <v>172</v>
      </c>
      <c r="C23" s="249" t="s">
        <v>39</v>
      </c>
      <c r="D23" s="229" t="s">
        <v>22</v>
      </c>
      <c r="E23" s="60">
        <v>22.74</v>
      </c>
      <c r="F23" s="221"/>
      <c r="G23" s="55">
        <v>0</v>
      </c>
      <c r="H23" s="221"/>
      <c r="I23" s="55">
        <f t="shared" si="0"/>
        <v>0</v>
      </c>
    </row>
    <row r="24" spans="1:9" ht="15.75" x14ac:dyDescent="0.25">
      <c r="A24" s="240" t="s">
        <v>40</v>
      </c>
      <c r="B24" s="261" t="s">
        <v>172</v>
      </c>
      <c r="C24" s="249" t="s">
        <v>41</v>
      </c>
      <c r="D24" s="229" t="s">
        <v>36</v>
      </c>
      <c r="E24" s="60">
        <f>(E21+E22)*1.6</f>
        <v>1212.864</v>
      </c>
      <c r="F24" s="221"/>
      <c r="G24" s="55">
        <v>0</v>
      </c>
      <c r="H24" s="221"/>
      <c r="I24" s="55">
        <f t="shared" si="0"/>
        <v>0</v>
      </c>
    </row>
    <row r="25" spans="1:9" x14ac:dyDescent="0.25">
      <c r="A25" s="241" t="s">
        <v>42</v>
      </c>
      <c r="B25" s="262" t="s">
        <v>173</v>
      </c>
      <c r="C25" s="250" t="s">
        <v>24</v>
      </c>
      <c r="D25" s="230" t="s">
        <v>7</v>
      </c>
      <c r="E25" s="60">
        <v>32.909999999999997</v>
      </c>
      <c r="F25" s="221"/>
      <c r="G25" s="55">
        <v>0</v>
      </c>
      <c r="H25" s="221"/>
      <c r="I25" s="55">
        <f t="shared" si="0"/>
        <v>0</v>
      </c>
    </row>
    <row r="26" spans="1:9" ht="15.75" x14ac:dyDescent="0.25">
      <c r="A26" s="240" t="s">
        <v>43</v>
      </c>
      <c r="B26" s="261" t="s">
        <v>172</v>
      </c>
      <c r="C26" s="249" t="s">
        <v>29</v>
      </c>
      <c r="D26" s="229" t="s">
        <v>36</v>
      </c>
      <c r="E26" s="35">
        <f>1.1*E25</f>
        <v>36.201000000000001</v>
      </c>
      <c r="F26" s="183">
        <v>0</v>
      </c>
      <c r="G26" s="222"/>
      <c r="H26" s="183">
        <f>E26*F26</f>
        <v>0</v>
      </c>
      <c r="I26" s="222"/>
    </row>
    <row r="27" spans="1:9" ht="15.75" x14ac:dyDescent="0.25">
      <c r="A27" s="241" t="s">
        <v>44</v>
      </c>
      <c r="B27" s="262" t="s">
        <v>173</v>
      </c>
      <c r="C27" s="250" t="s">
        <v>24</v>
      </c>
      <c r="D27" s="230" t="s">
        <v>142</v>
      </c>
      <c r="E27" s="60">
        <v>173.37</v>
      </c>
      <c r="F27" s="183"/>
      <c r="G27" s="19">
        <v>0</v>
      </c>
      <c r="H27" s="189"/>
      <c r="I27" s="19">
        <f>E27*G27</f>
        <v>0</v>
      </c>
    </row>
    <row r="28" spans="1:9" ht="25.5" x14ac:dyDescent="0.25">
      <c r="A28" s="240" t="s">
        <v>16</v>
      </c>
      <c r="B28" s="261" t="s">
        <v>172</v>
      </c>
      <c r="C28" s="249" t="s">
        <v>45</v>
      </c>
      <c r="D28" s="229" t="s">
        <v>7</v>
      </c>
      <c r="E28" s="35">
        <f>1.1*E27</f>
        <v>190.70700000000002</v>
      </c>
      <c r="F28" s="183">
        <v>0</v>
      </c>
      <c r="G28" s="19"/>
      <c r="H28" s="183">
        <f>E28*F28</f>
        <v>0</v>
      </c>
      <c r="I28" s="19"/>
    </row>
    <row r="29" spans="1:9" x14ac:dyDescent="0.25">
      <c r="A29" s="241" t="s">
        <v>17</v>
      </c>
      <c r="B29" s="262" t="s">
        <v>173</v>
      </c>
      <c r="C29" s="250" t="s">
        <v>24</v>
      </c>
      <c r="D29" s="230" t="s">
        <v>7</v>
      </c>
      <c r="E29" s="60">
        <v>487.95</v>
      </c>
      <c r="F29" s="183"/>
      <c r="G29" s="19">
        <v>0</v>
      </c>
      <c r="H29" s="189"/>
      <c r="I29" s="19">
        <f>E29*G29</f>
        <v>0</v>
      </c>
    </row>
    <row r="30" spans="1:9" ht="16.5" thickBot="1" x14ac:dyDescent="0.3">
      <c r="A30" s="240" t="s">
        <v>18</v>
      </c>
      <c r="B30" s="261" t="s">
        <v>172</v>
      </c>
      <c r="C30" s="249" t="s">
        <v>8</v>
      </c>
      <c r="D30" s="229" t="s">
        <v>36</v>
      </c>
      <c r="E30" s="35">
        <f>1.1*E29</f>
        <v>536.745</v>
      </c>
      <c r="F30" s="183">
        <v>0</v>
      </c>
      <c r="G30" s="222"/>
      <c r="H30" s="183">
        <f>E30*F30</f>
        <v>0</v>
      </c>
      <c r="I30" s="222"/>
    </row>
    <row r="31" spans="1:9" x14ac:dyDescent="0.25">
      <c r="A31" s="242"/>
      <c r="B31" s="263"/>
      <c r="C31" s="231" t="s">
        <v>174</v>
      </c>
      <c r="D31" s="110"/>
      <c r="E31" s="110"/>
      <c r="F31" s="207"/>
      <c r="G31" s="113"/>
      <c r="H31" s="186">
        <v>0</v>
      </c>
      <c r="I31" s="116">
        <v>0</v>
      </c>
    </row>
    <row r="32" spans="1:9" ht="15.75" thickBot="1" x14ac:dyDescent="0.3">
      <c r="A32" s="243"/>
      <c r="B32" s="264"/>
      <c r="C32" s="232" t="s">
        <v>175</v>
      </c>
      <c r="D32" s="117"/>
      <c r="E32" s="117"/>
      <c r="F32" s="208"/>
      <c r="G32" s="122"/>
      <c r="H32" s="187"/>
      <c r="I32" s="124">
        <v>0</v>
      </c>
    </row>
    <row r="33" spans="1:9" ht="15.75" thickBot="1" x14ac:dyDescent="0.3">
      <c r="A33" s="48"/>
      <c r="B33" s="51" t="s">
        <v>9</v>
      </c>
      <c r="C33" s="271" t="s">
        <v>110</v>
      </c>
      <c r="D33" s="11"/>
      <c r="E33" s="272"/>
      <c r="F33" s="273"/>
      <c r="G33" s="274"/>
      <c r="H33" s="273"/>
      <c r="I33" s="274"/>
    </row>
    <row r="34" spans="1:9" ht="22.5" customHeight="1" x14ac:dyDescent="0.25">
      <c r="A34" s="239" t="s">
        <v>10</v>
      </c>
      <c r="B34" s="260" t="s">
        <v>172</v>
      </c>
      <c r="C34" s="248" t="s">
        <v>31</v>
      </c>
      <c r="D34" s="270" t="s">
        <v>12</v>
      </c>
      <c r="E34" s="64">
        <v>21.3</v>
      </c>
      <c r="F34" s="182"/>
      <c r="G34" s="55">
        <v>0</v>
      </c>
      <c r="H34" s="194"/>
      <c r="I34" s="55">
        <f>E34*G34</f>
        <v>0</v>
      </c>
    </row>
    <row r="35" spans="1:9" ht="22.5" customHeight="1" x14ac:dyDescent="0.25">
      <c r="A35" s="241" t="s">
        <v>46</v>
      </c>
      <c r="B35" s="262" t="s">
        <v>173</v>
      </c>
      <c r="C35" s="251" t="s">
        <v>32</v>
      </c>
      <c r="D35" s="230" t="s">
        <v>12</v>
      </c>
      <c r="E35" s="35">
        <f>1.025*E34</f>
        <v>21.8325</v>
      </c>
      <c r="F35" s="183">
        <v>0</v>
      </c>
      <c r="G35" s="33"/>
      <c r="H35" s="183">
        <f>E35*F35</f>
        <v>0</v>
      </c>
      <c r="I35" s="33"/>
    </row>
    <row r="36" spans="1:9" ht="22.5" customHeight="1" x14ac:dyDescent="0.25">
      <c r="A36" s="241" t="s">
        <v>47</v>
      </c>
      <c r="B36" s="262" t="s">
        <v>173</v>
      </c>
      <c r="C36" s="251" t="s">
        <v>53</v>
      </c>
      <c r="D36" s="230" t="s">
        <v>15</v>
      </c>
      <c r="E36" s="35">
        <v>2</v>
      </c>
      <c r="F36" s="183">
        <v>0</v>
      </c>
      <c r="G36" s="33"/>
      <c r="H36" s="183">
        <f>E36*F36</f>
        <v>0</v>
      </c>
      <c r="I36" s="33"/>
    </row>
    <row r="37" spans="1:9" ht="22.5" customHeight="1" x14ac:dyDescent="0.25">
      <c r="A37" s="239" t="s">
        <v>11</v>
      </c>
      <c r="B37" s="260" t="s">
        <v>172</v>
      </c>
      <c r="C37" s="248" t="s">
        <v>148</v>
      </c>
      <c r="D37" s="270" t="s">
        <v>12</v>
      </c>
      <c r="E37" s="64">
        <v>47.5</v>
      </c>
      <c r="F37" s="182"/>
      <c r="G37" s="55">
        <v>0</v>
      </c>
      <c r="H37" s="194"/>
      <c r="I37" s="55">
        <f>E37*G37</f>
        <v>0</v>
      </c>
    </row>
    <row r="38" spans="1:9" ht="22.5" customHeight="1" x14ac:dyDescent="0.25">
      <c r="A38" s="241" t="s">
        <v>49</v>
      </c>
      <c r="B38" s="262" t="s">
        <v>173</v>
      </c>
      <c r="C38" s="251" t="s">
        <v>33</v>
      </c>
      <c r="D38" s="230" t="s">
        <v>12</v>
      </c>
      <c r="E38" s="35">
        <v>48.69</v>
      </c>
      <c r="F38" s="183">
        <v>0</v>
      </c>
      <c r="G38" s="33"/>
      <c r="H38" s="183">
        <f>E38*F38</f>
        <v>0</v>
      </c>
      <c r="I38" s="33"/>
    </row>
    <row r="39" spans="1:9" ht="22.5" customHeight="1" x14ac:dyDescent="0.25">
      <c r="A39" s="241" t="s">
        <v>50</v>
      </c>
      <c r="B39" s="262" t="s">
        <v>173</v>
      </c>
      <c r="C39" s="251" t="s">
        <v>53</v>
      </c>
      <c r="D39" s="230" t="s">
        <v>15</v>
      </c>
      <c r="E39" s="35">
        <v>6</v>
      </c>
      <c r="F39" s="183">
        <v>0</v>
      </c>
      <c r="G39" s="33"/>
      <c r="H39" s="183">
        <f>E39*F39</f>
        <v>0</v>
      </c>
      <c r="I39" s="33"/>
    </row>
    <row r="40" spans="1:9" ht="25.5" x14ac:dyDescent="0.25">
      <c r="A40" s="239" t="s">
        <v>37</v>
      </c>
      <c r="B40" s="260" t="s">
        <v>172</v>
      </c>
      <c r="C40" s="248" t="s">
        <v>26</v>
      </c>
      <c r="D40" s="270" t="s">
        <v>12</v>
      </c>
      <c r="E40" s="64">
        <v>138.1</v>
      </c>
      <c r="F40" s="182"/>
      <c r="G40" s="55">
        <v>0</v>
      </c>
      <c r="H40" s="194"/>
      <c r="I40" s="55">
        <f>E40*G40</f>
        <v>0</v>
      </c>
    </row>
    <row r="41" spans="1:9" x14ac:dyDescent="0.25">
      <c r="A41" s="241" t="s">
        <v>51</v>
      </c>
      <c r="B41" s="262" t="s">
        <v>173</v>
      </c>
      <c r="C41" s="251" t="s">
        <v>33</v>
      </c>
      <c r="D41" s="230" t="s">
        <v>12</v>
      </c>
      <c r="E41" s="35">
        <f>1.025*E40</f>
        <v>141.55249999999998</v>
      </c>
      <c r="F41" s="183">
        <v>0</v>
      </c>
      <c r="G41" s="33"/>
      <c r="H41" s="183">
        <f>E41*F41</f>
        <v>0</v>
      </c>
      <c r="I41" s="33"/>
    </row>
    <row r="42" spans="1:9" ht="15.75" thickBot="1" x14ac:dyDescent="0.3">
      <c r="A42" s="244" t="s">
        <v>52</v>
      </c>
      <c r="B42" s="265" t="s">
        <v>173</v>
      </c>
      <c r="C42" s="252" t="s">
        <v>53</v>
      </c>
      <c r="D42" s="235" t="s">
        <v>15</v>
      </c>
      <c r="E42" s="224">
        <v>8</v>
      </c>
      <c r="F42" s="183">
        <v>0</v>
      </c>
      <c r="G42" s="33"/>
      <c r="H42" s="183">
        <f>E42*F42</f>
        <v>0</v>
      </c>
      <c r="I42" s="33"/>
    </row>
    <row r="43" spans="1:9" x14ac:dyDescent="0.25">
      <c r="A43" s="110"/>
      <c r="B43" s="111"/>
      <c r="C43" s="112" t="s">
        <v>174</v>
      </c>
      <c r="D43" s="113"/>
      <c r="E43" s="113"/>
      <c r="F43" s="114"/>
      <c r="G43" s="113"/>
      <c r="H43" s="115">
        <v>0</v>
      </c>
      <c r="I43" s="116">
        <v>0</v>
      </c>
    </row>
    <row r="44" spans="1:9" ht="15.75" thickBot="1" x14ac:dyDescent="0.3">
      <c r="A44" s="117"/>
      <c r="B44" s="118"/>
      <c r="C44" s="119" t="s">
        <v>175</v>
      </c>
      <c r="D44" s="120"/>
      <c r="E44" s="120"/>
      <c r="F44" s="121"/>
      <c r="G44" s="122"/>
      <c r="H44" s="123"/>
      <c r="I44" s="124">
        <v>0</v>
      </c>
    </row>
    <row r="45" spans="1:9" ht="22.5" customHeight="1" x14ac:dyDescent="0.25">
      <c r="A45" s="275"/>
      <c r="B45" s="276" t="s">
        <v>111</v>
      </c>
      <c r="C45" s="277" t="s">
        <v>112</v>
      </c>
      <c r="D45" s="278"/>
      <c r="E45" s="278"/>
      <c r="F45" s="279"/>
      <c r="G45" s="280"/>
      <c r="H45" s="281"/>
      <c r="I45" s="280"/>
    </row>
    <row r="46" spans="1:9" x14ac:dyDescent="0.25">
      <c r="A46" s="240" t="s">
        <v>10</v>
      </c>
      <c r="B46" s="266" t="s">
        <v>172</v>
      </c>
      <c r="C46" s="253" t="s">
        <v>34</v>
      </c>
      <c r="D46" s="225" t="s">
        <v>12</v>
      </c>
      <c r="E46" s="225">
        <v>4.3</v>
      </c>
      <c r="F46" s="183"/>
      <c r="G46" s="19">
        <v>0</v>
      </c>
      <c r="H46" s="183"/>
      <c r="I46" s="19">
        <f>E46*G46</f>
        <v>0</v>
      </c>
    </row>
    <row r="47" spans="1:9" x14ac:dyDescent="0.25">
      <c r="A47" s="241" t="s">
        <v>46</v>
      </c>
      <c r="B47" s="267" t="s">
        <v>173</v>
      </c>
      <c r="C47" s="254" t="s">
        <v>35</v>
      </c>
      <c r="D47" s="236" t="s">
        <v>12</v>
      </c>
      <c r="E47" s="35">
        <f>E46</f>
        <v>4.3</v>
      </c>
      <c r="F47" s="183"/>
      <c r="G47" s="19"/>
      <c r="H47" s="183"/>
      <c r="I47" s="19"/>
    </row>
    <row r="48" spans="1:9" x14ac:dyDescent="0.25">
      <c r="A48" s="240" t="s">
        <v>11</v>
      </c>
      <c r="B48" s="261" t="s">
        <v>172</v>
      </c>
      <c r="C48" s="255" t="s">
        <v>54</v>
      </c>
      <c r="D48" s="229" t="s">
        <v>12</v>
      </c>
      <c r="E48" s="60">
        <v>22.6</v>
      </c>
      <c r="F48" s="183"/>
      <c r="G48" s="19">
        <v>0</v>
      </c>
      <c r="H48" s="183"/>
      <c r="I48" s="19">
        <f>E48*G48</f>
        <v>0</v>
      </c>
    </row>
    <row r="49" spans="1:11" ht="25.5" x14ac:dyDescent="0.25">
      <c r="A49" s="241" t="s">
        <v>49</v>
      </c>
      <c r="B49" s="262" t="s">
        <v>173</v>
      </c>
      <c r="C49" s="251" t="s">
        <v>55</v>
      </c>
      <c r="D49" s="230" t="s">
        <v>12</v>
      </c>
      <c r="E49" s="35">
        <f>E48</f>
        <v>22.6</v>
      </c>
      <c r="F49" s="183">
        <v>0</v>
      </c>
      <c r="G49" s="19"/>
      <c r="H49" s="183">
        <f>E49*F49</f>
        <v>0</v>
      </c>
      <c r="I49" s="19"/>
    </row>
    <row r="50" spans="1:11" x14ac:dyDescent="0.25">
      <c r="A50" s="241" t="s">
        <v>50</v>
      </c>
      <c r="B50" s="262" t="s">
        <v>173</v>
      </c>
      <c r="C50" s="251" t="s">
        <v>56</v>
      </c>
      <c r="D50" s="230" t="s">
        <v>15</v>
      </c>
      <c r="E50" s="226">
        <v>2</v>
      </c>
      <c r="F50" s="183">
        <v>0</v>
      </c>
      <c r="G50" s="19"/>
      <c r="H50" s="183">
        <f>E50*F50</f>
        <v>0</v>
      </c>
      <c r="I50" s="19"/>
    </row>
    <row r="51" spans="1:11" x14ac:dyDescent="0.25">
      <c r="A51" s="240" t="s">
        <v>37</v>
      </c>
      <c r="B51" s="261" t="s">
        <v>172</v>
      </c>
      <c r="C51" s="255" t="s">
        <v>57</v>
      </c>
      <c r="D51" s="229" t="s">
        <v>15</v>
      </c>
      <c r="E51" s="227">
        <v>2</v>
      </c>
      <c r="F51" s="183"/>
      <c r="G51" s="19">
        <v>0</v>
      </c>
      <c r="H51" s="183"/>
      <c r="I51" s="19">
        <f>E51*G51</f>
        <v>0</v>
      </c>
    </row>
    <row r="52" spans="1:11" x14ac:dyDescent="0.25">
      <c r="A52" s="240" t="s">
        <v>13</v>
      </c>
      <c r="B52" s="261" t="s">
        <v>172</v>
      </c>
      <c r="C52" s="255" t="s">
        <v>58</v>
      </c>
      <c r="D52" s="229" t="s">
        <v>15</v>
      </c>
      <c r="E52" s="227">
        <v>2</v>
      </c>
      <c r="F52" s="183"/>
      <c r="G52" s="19">
        <v>0</v>
      </c>
      <c r="H52" s="183"/>
      <c r="I52" s="19">
        <f>E52*G52</f>
        <v>0</v>
      </c>
    </row>
    <row r="53" spans="1:11" x14ac:dyDescent="0.25">
      <c r="A53" s="241" t="s">
        <v>14</v>
      </c>
      <c r="B53" s="262" t="s">
        <v>173</v>
      </c>
      <c r="C53" s="251" t="s">
        <v>59</v>
      </c>
      <c r="D53" s="230" t="s">
        <v>15</v>
      </c>
      <c r="E53" s="226">
        <v>2</v>
      </c>
      <c r="F53" s="183">
        <v>0</v>
      </c>
      <c r="G53" s="19"/>
      <c r="H53" s="183">
        <f>E53*F53</f>
        <v>0</v>
      </c>
      <c r="I53" s="19"/>
    </row>
    <row r="54" spans="1:11" ht="15.75" thickBot="1" x14ac:dyDescent="0.3">
      <c r="A54" s="245" t="s">
        <v>40</v>
      </c>
      <c r="B54" s="268" t="s">
        <v>172</v>
      </c>
      <c r="C54" s="256" t="s">
        <v>60</v>
      </c>
      <c r="D54" s="237" t="s">
        <v>15</v>
      </c>
      <c r="E54" s="228">
        <v>2</v>
      </c>
      <c r="F54" s="183"/>
      <c r="G54" s="19">
        <v>0</v>
      </c>
      <c r="H54" s="183"/>
      <c r="I54" s="19">
        <f>E54*G54</f>
        <v>0</v>
      </c>
    </row>
    <row r="55" spans="1:11" x14ac:dyDescent="0.25">
      <c r="A55" s="110"/>
      <c r="B55" s="111"/>
      <c r="C55" s="112" t="s">
        <v>174</v>
      </c>
      <c r="D55" s="113"/>
      <c r="E55" s="113"/>
      <c r="F55" s="114"/>
      <c r="G55" s="113"/>
      <c r="H55" s="115">
        <f>SUM(H49:H54)</f>
        <v>0</v>
      </c>
      <c r="I55" s="116">
        <f>SUM(I46:I54)</f>
        <v>0</v>
      </c>
    </row>
    <row r="56" spans="1:11" ht="15.75" thickBot="1" x14ac:dyDescent="0.3">
      <c r="A56" s="117"/>
      <c r="B56" s="118"/>
      <c r="C56" s="119" t="s">
        <v>175</v>
      </c>
      <c r="D56" s="120"/>
      <c r="E56" s="120"/>
      <c r="F56" s="121"/>
      <c r="G56" s="122"/>
      <c r="H56" s="123"/>
      <c r="I56" s="124">
        <f>H55+I55</f>
        <v>0</v>
      </c>
    </row>
    <row r="57" spans="1:11" ht="22.5" customHeight="1" x14ac:dyDescent="0.25">
      <c r="A57" s="284"/>
      <c r="B57" s="285" t="s">
        <v>113</v>
      </c>
      <c r="C57" s="286" t="s">
        <v>114</v>
      </c>
      <c r="D57" s="287"/>
      <c r="E57" s="307"/>
      <c r="F57" s="297"/>
      <c r="G57" s="292"/>
      <c r="H57" s="281"/>
      <c r="I57" s="223"/>
    </row>
    <row r="58" spans="1:11" customFormat="1" x14ac:dyDescent="0.25">
      <c r="A58" s="240" t="s">
        <v>10</v>
      </c>
      <c r="B58" s="261" t="s">
        <v>172</v>
      </c>
      <c r="C58" s="255" t="s">
        <v>61</v>
      </c>
      <c r="D58" s="229" t="s">
        <v>7</v>
      </c>
      <c r="E58" s="293">
        <v>7.18</v>
      </c>
      <c r="F58" s="189"/>
      <c r="G58" s="293">
        <v>0</v>
      </c>
      <c r="H58" s="189"/>
      <c r="I58" s="19">
        <f>E58*G58</f>
        <v>0</v>
      </c>
      <c r="J58" s="2"/>
      <c r="K58" s="2"/>
    </row>
    <row r="59" spans="1:11" customFormat="1" x14ac:dyDescent="0.25">
      <c r="A59" s="241" t="s">
        <v>46</v>
      </c>
      <c r="B59" s="262" t="s">
        <v>173</v>
      </c>
      <c r="C59" s="251" t="s">
        <v>30</v>
      </c>
      <c r="D59" s="230" t="s">
        <v>7</v>
      </c>
      <c r="E59" s="294">
        <f>1.25*E58</f>
        <v>8.9749999999999996</v>
      </c>
      <c r="F59" s="183">
        <v>0</v>
      </c>
      <c r="G59" s="295"/>
      <c r="H59" s="183">
        <f>E59*F59</f>
        <v>0</v>
      </c>
      <c r="I59" s="33"/>
    </row>
    <row r="60" spans="1:11" customFormat="1" ht="25.5" x14ac:dyDescent="0.25">
      <c r="A60" s="240" t="s">
        <v>11</v>
      </c>
      <c r="B60" s="261" t="s">
        <v>172</v>
      </c>
      <c r="C60" s="255" t="s">
        <v>153</v>
      </c>
      <c r="D60" s="229" t="s">
        <v>15</v>
      </c>
      <c r="E60" s="308">
        <v>8</v>
      </c>
      <c r="F60" s="189"/>
      <c r="G60" s="293">
        <v>0</v>
      </c>
      <c r="H60" s="189"/>
      <c r="I60" s="19">
        <f>E60*G60</f>
        <v>0</v>
      </c>
      <c r="J60" s="46"/>
      <c r="K60" s="2"/>
    </row>
    <row r="61" spans="1:11" customFormat="1" x14ac:dyDescent="0.25">
      <c r="A61" s="291" t="s">
        <v>49</v>
      </c>
      <c r="B61" s="262" t="s">
        <v>173</v>
      </c>
      <c r="C61" s="257" t="s">
        <v>158</v>
      </c>
      <c r="D61" s="230" t="s">
        <v>15</v>
      </c>
      <c r="E61" s="309">
        <v>8</v>
      </c>
      <c r="F61" s="183">
        <v>0</v>
      </c>
      <c r="G61" s="295"/>
      <c r="H61" s="183">
        <f t="shared" ref="H61:H68" si="1">E61*F61</f>
        <v>0</v>
      </c>
      <c r="I61" s="33"/>
      <c r="K61" s="2"/>
    </row>
    <row r="62" spans="1:11" customFormat="1" x14ac:dyDescent="0.25">
      <c r="A62" s="291" t="s">
        <v>50</v>
      </c>
      <c r="B62" s="262" t="s">
        <v>173</v>
      </c>
      <c r="C62" s="251" t="s">
        <v>159</v>
      </c>
      <c r="D62" s="230" t="s">
        <v>15</v>
      </c>
      <c r="E62" s="309">
        <v>7</v>
      </c>
      <c r="F62" s="183">
        <v>0</v>
      </c>
      <c r="G62" s="295"/>
      <c r="H62" s="183">
        <f>E62*F62</f>
        <v>0</v>
      </c>
      <c r="I62" s="33"/>
      <c r="K62" s="2"/>
    </row>
    <row r="63" spans="1:11" customFormat="1" x14ac:dyDescent="0.25">
      <c r="A63" s="291" t="s">
        <v>64</v>
      </c>
      <c r="B63" s="262" t="s">
        <v>173</v>
      </c>
      <c r="C63" s="251" t="s">
        <v>67</v>
      </c>
      <c r="D63" s="230" t="s">
        <v>15</v>
      </c>
      <c r="E63" s="309">
        <v>8</v>
      </c>
      <c r="F63" s="183">
        <v>0</v>
      </c>
      <c r="G63" s="295"/>
      <c r="H63" s="183">
        <f t="shared" si="1"/>
        <v>0</v>
      </c>
      <c r="I63" s="33"/>
      <c r="K63" s="2"/>
    </row>
    <row r="64" spans="1:11" customFormat="1" x14ac:dyDescent="0.25">
      <c r="A64" s="291" t="s">
        <v>66</v>
      </c>
      <c r="B64" s="262" t="s">
        <v>173</v>
      </c>
      <c r="C64" s="251" t="s">
        <v>69</v>
      </c>
      <c r="D64" s="230" t="s">
        <v>15</v>
      </c>
      <c r="E64" s="309">
        <v>3</v>
      </c>
      <c r="F64" s="183">
        <v>0</v>
      </c>
      <c r="G64" s="295"/>
      <c r="H64" s="183">
        <f>E64*F64</f>
        <v>0</v>
      </c>
      <c r="I64" s="33"/>
      <c r="K64" s="2"/>
    </row>
    <row r="65" spans="1:11" customFormat="1" x14ac:dyDescent="0.25">
      <c r="A65" s="291" t="s">
        <v>68</v>
      </c>
      <c r="B65" s="262" t="s">
        <v>173</v>
      </c>
      <c r="C65" s="251" t="s">
        <v>75</v>
      </c>
      <c r="D65" s="230" t="s">
        <v>15</v>
      </c>
      <c r="E65" s="309">
        <v>3</v>
      </c>
      <c r="F65" s="183">
        <v>0</v>
      </c>
      <c r="G65" s="295"/>
      <c r="H65" s="183">
        <f>E65*F65</f>
        <v>0</v>
      </c>
      <c r="I65" s="33"/>
      <c r="K65" s="2"/>
    </row>
    <row r="66" spans="1:11" customFormat="1" x14ac:dyDescent="0.25">
      <c r="A66" s="291" t="s">
        <v>70</v>
      </c>
      <c r="B66" s="262" t="s">
        <v>173</v>
      </c>
      <c r="C66" s="251" t="s">
        <v>77</v>
      </c>
      <c r="D66" s="230" t="s">
        <v>15</v>
      </c>
      <c r="E66" s="309">
        <v>3</v>
      </c>
      <c r="F66" s="183">
        <v>0</v>
      </c>
      <c r="G66" s="295"/>
      <c r="H66" s="183">
        <f t="shared" si="1"/>
        <v>0</v>
      </c>
      <c r="I66" s="33"/>
    </row>
    <row r="67" spans="1:11" customFormat="1" x14ac:dyDescent="0.25">
      <c r="A67" s="291" t="s">
        <v>72</v>
      </c>
      <c r="B67" s="262" t="s">
        <v>173</v>
      </c>
      <c r="C67" s="251" t="s">
        <v>98</v>
      </c>
      <c r="D67" s="230" t="s">
        <v>15</v>
      </c>
      <c r="E67" s="309">
        <v>2</v>
      </c>
      <c r="F67" s="183">
        <v>0</v>
      </c>
      <c r="G67" s="295"/>
      <c r="H67" s="183">
        <f t="shared" si="1"/>
        <v>0</v>
      </c>
      <c r="I67" s="33"/>
      <c r="K67" s="2"/>
    </row>
    <row r="68" spans="1:11" customFormat="1" x14ac:dyDescent="0.25">
      <c r="A68" s="291" t="s">
        <v>73</v>
      </c>
      <c r="B68" s="262" t="s">
        <v>173</v>
      </c>
      <c r="C68" s="251" t="s">
        <v>79</v>
      </c>
      <c r="D68" s="230" t="s">
        <v>15</v>
      </c>
      <c r="E68" s="309">
        <v>13</v>
      </c>
      <c r="F68" s="183">
        <v>0</v>
      </c>
      <c r="G68" s="295"/>
      <c r="H68" s="183">
        <f t="shared" si="1"/>
        <v>0</v>
      </c>
      <c r="I68" s="33"/>
      <c r="K68" s="2"/>
    </row>
    <row r="69" spans="1:11" customFormat="1" ht="25.5" x14ac:dyDescent="0.25">
      <c r="A69" s="240" t="s">
        <v>37</v>
      </c>
      <c r="B69" s="261" t="s">
        <v>172</v>
      </c>
      <c r="C69" s="255" t="s">
        <v>154</v>
      </c>
      <c r="D69" s="229" t="s">
        <v>15</v>
      </c>
      <c r="E69" s="308">
        <v>1</v>
      </c>
      <c r="F69" s="189"/>
      <c r="G69" s="293">
        <v>0</v>
      </c>
      <c r="H69" s="61"/>
      <c r="I69" s="19">
        <f>E69*G69</f>
        <v>0</v>
      </c>
      <c r="K69" s="2"/>
    </row>
    <row r="70" spans="1:11" customFormat="1" x14ac:dyDescent="0.25">
      <c r="A70" s="241" t="s">
        <v>51</v>
      </c>
      <c r="B70" s="262" t="s">
        <v>173</v>
      </c>
      <c r="C70" s="257" t="s">
        <v>160</v>
      </c>
      <c r="D70" s="230" t="s">
        <v>15</v>
      </c>
      <c r="E70" s="309">
        <v>1</v>
      </c>
      <c r="F70" s="182">
        <v>0</v>
      </c>
      <c r="G70" s="294"/>
      <c r="H70" s="59">
        <f t="shared" ref="H70:H74" si="2">E70*F70</f>
        <v>0</v>
      </c>
      <c r="I70" s="36"/>
      <c r="K70" s="2"/>
    </row>
    <row r="71" spans="1:11" customFormat="1" x14ac:dyDescent="0.25">
      <c r="A71" s="241" t="s">
        <v>52</v>
      </c>
      <c r="B71" s="262" t="s">
        <v>173</v>
      </c>
      <c r="C71" s="251" t="s">
        <v>82</v>
      </c>
      <c r="D71" s="230" t="s">
        <v>15</v>
      </c>
      <c r="E71" s="309">
        <v>1</v>
      </c>
      <c r="F71" s="182">
        <v>0</v>
      </c>
      <c r="G71" s="294"/>
      <c r="H71" s="59">
        <f t="shared" si="2"/>
        <v>0</v>
      </c>
      <c r="I71" s="36"/>
      <c r="K71" s="2"/>
    </row>
    <row r="72" spans="1:11" customFormat="1" x14ac:dyDescent="0.25">
      <c r="A72" s="241" t="s">
        <v>81</v>
      </c>
      <c r="B72" s="262" t="s">
        <v>173</v>
      </c>
      <c r="C72" s="251" t="s">
        <v>84</v>
      </c>
      <c r="D72" s="230" t="s">
        <v>15</v>
      </c>
      <c r="E72" s="309">
        <v>1</v>
      </c>
      <c r="F72" s="182">
        <v>0</v>
      </c>
      <c r="G72" s="294"/>
      <c r="H72" s="59">
        <f t="shared" si="2"/>
        <v>0</v>
      </c>
      <c r="I72" s="36"/>
      <c r="K72" s="2"/>
    </row>
    <row r="73" spans="1:11" customFormat="1" x14ac:dyDescent="0.25">
      <c r="A73" s="241" t="s">
        <v>83</v>
      </c>
      <c r="B73" s="262" t="s">
        <v>173</v>
      </c>
      <c r="C73" s="251" t="s">
        <v>88</v>
      </c>
      <c r="D73" s="230" t="s">
        <v>15</v>
      </c>
      <c r="E73" s="309">
        <v>1</v>
      </c>
      <c r="F73" s="182">
        <v>0</v>
      </c>
      <c r="G73" s="295"/>
      <c r="H73" s="59">
        <f t="shared" si="2"/>
        <v>0</v>
      </c>
      <c r="I73" s="33"/>
      <c r="K73" s="2"/>
    </row>
    <row r="74" spans="1:11" customFormat="1" x14ac:dyDescent="0.25">
      <c r="A74" s="241" t="s">
        <v>85</v>
      </c>
      <c r="B74" s="262" t="s">
        <v>173</v>
      </c>
      <c r="C74" s="251" t="s">
        <v>79</v>
      </c>
      <c r="D74" s="230" t="s">
        <v>15</v>
      </c>
      <c r="E74" s="309">
        <v>1</v>
      </c>
      <c r="F74" s="182">
        <v>0</v>
      </c>
      <c r="G74" s="295"/>
      <c r="H74" s="59">
        <f t="shared" si="2"/>
        <v>0</v>
      </c>
      <c r="I74" s="33"/>
      <c r="K74" s="2"/>
    </row>
    <row r="75" spans="1:11" customFormat="1" ht="25.5" x14ac:dyDescent="0.25">
      <c r="A75" s="240" t="s">
        <v>13</v>
      </c>
      <c r="B75" s="261" t="s">
        <v>172</v>
      </c>
      <c r="C75" s="255" t="s">
        <v>155</v>
      </c>
      <c r="D75" s="229" t="s">
        <v>15</v>
      </c>
      <c r="E75" s="308">
        <v>4</v>
      </c>
      <c r="F75" s="189"/>
      <c r="G75" s="293">
        <v>0</v>
      </c>
      <c r="H75" s="61"/>
      <c r="I75" s="19">
        <f>E75*G75</f>
        <v>0</v>
      </c>
      <c r="K75" s="2"/>
    </row>
    <row r="76" spans="1:11" customFormat="1" x14ac:dyDescent="0.25">
      <c r="A76" s="241" t="s">
        <v>14</v>
      </c>
      <c r="B76" s="262" t="s">
        <v>173</v>
      </c>
      <c r="C76" s="257" t="s">
        <v>158</v>
      </c>
      <c r="D76" s="230" t="s">
        <v>15</v>
      </c>
      <c r="E76" s="309">
        <v>4</v>
      </c>
      <c r="F76" s="183">
        <v>0</v>
      </c>
      <c r="G76" s="293"/>
      <c r="H76" s="62">
        <f t="shared" ref="H76:H82" si="3">E76*F76</f>
        <v>0</v>
      </c>
      <c r="I76" s="19"/>
      <c r="K76" s="2"/>
    </row>
    <row r="77" spans="1:11" customFormat="1" x14ac:dyDescent="0.25">
      <c r="A77" s="241" t="s">
        <v>93</v>
      </c>
      <c r="B77" s="262" t="s">
        <v>173</v>
      </c>
      <c r="C77" s="251" t="s">
        <v>63</v>
      </c>
      <c r="D77" s="230" t="s">
        <v>15</v>
      </c>
      <c r="E77" s="309">
        <v>1</v>
      </c>
      <c r="F77" s="183">
        <v>0</v>
      </c>
      <c r="G77" s="293"/>
      <c r="H77" s="62">
        <f t="shared" si="3"/>
        <v>0</v>
      </c>
      <c r="I77" s="19"/>
      <c r="K77" s="2"/>
    </row>
    <row r="78" spans="1:11" customFormat="1" x14ac:dyDescent="0.25">
      <c r="A78" s="241" t="s">
        <v>94</v>
      </c>
      <c r="B78" s="262" t="s">
        <v>173</v>
      </c>
      <c r="C78" s="251" t="s">
        <v>95</v>
      </c>
      <c r="D78" s="230" t="s">
        <v>15</v>
      </c>
      <c r="E78" s="309">
        <v>3</v>
      </c>
      <c r="F78" s="183">
        <v>0</v>
      </c>
      <c r="G78" s="293"/>
      <c r="H78" s="62">
        <f t="shared" si="3"/>
        <v>0</v>
      </c>
      <c r="I78" s="19"/>
      <c r="K78" s="2"/>
    </row>
    <row r="79" spans="1:11" customFormat="1" x14ac:dyDescent="0.25">
      <c r="A79" s="241" t="s">
        <v>161</v>
      </c>
      <c r="B79" s="262" t="s">
        <v>173</v>
      </c>
      <c r="C79" s="251" t="s">
        <v>67</v>
      </c>
      <c r="D79" s="230" t="s">
        <v>15</v>
      </c>
      <c r="E79" s="309">
        <v>4</v>
      </c>
      <c r="F79" s="183">
        <v>0</v>
      </c>
      <c r="G79" s="293"/>
      <c r="H79" s="62">
        <f t="shared" si="3"/>
        <v>0</v>
      </c>
      <c r="I79" s="19"/>
      <c r="K79" s="2"/>
    </row>
    <row r="80" spans="1:11" customFormat="1" x14ac:dyDescent="0.25">
      <c r="A80" s="241" t="s">
        <v>96</v>
      </c>
      <c r="B80" s="262" t="s">
        <v>173</v>
      </c>
      <c r="C80" s="251" t="s">
        <v>98</v>
      </c>
      <c r="D80" s="230" t="s">
        <v>15</v>
      </c>
      <c r="E80" s="309">
        <v>1</v>
      </c>
      <c r="F80" s="182">
        <v>0</v>
      </c>
      <c r="G80" s="296"/>
      <c r="H80" s="59">
        <f t="shared" si="3"/>
        <v>0</v>
      </c>
      <c r="I80" s="55"/>
      <c r="K80" s="2"/>
    </row>
    <row r="81" spans="1:11" customFormat="1" x14ac:dyDescent="0.25">
      <c r="A81" s="241" t="s">
        <v>97</v>
      </c>
      <c r="B81" s="262" t="s">
        <v>173</v>
      </c>
      <c r="C81" s="251" t="s">
        <v>88</v>
      </c>
      <c r="D81" s="230" t="s">
        <v>15</v>
      </c>
      <c r="E81" s="309">
        <v>3</v>
      </c>
      <c r="F81" s="182">
        <v>0</v>
      </c>
      <c r="G81" s="296"/>
      <c r="H81" s="59">
        <f t="shared" si="3"/>
        <v>0</v>
      </c>
      <c r="I81" s="55"/>
      <c r="K81" s="2"/>
    </row>
    <row r="82" spans="1:11" customFormat="1" x14ac:dyDescent="0.25">
      <c r="A82" s="241" t="s">
        <v>166</v>
      </c>
      <c r="B82" s="262" t="s">
        <v>173</v>
      </c>
      <c r="C82" s="251" t="s">
        <v>99</v>
      </c>
      <c r="D82" s="230" t="s">
        <v>15</v>
      </c>
      <c r="E82" s="309">
        <v>8</v>
      </c>
      <c r="F82" s="182">
        <v>0</v>
      </c>
      <c r="G82" s="296"/>
      <c r="H82" s="59">
        <f t="shared" si="3"/>
        <v>0</v>
      </c>
      <c r="I82" s="55"/>
      <c r="K82" s="2"/>
    </row>
    <row r="83" spans="1:11" customFormat="1" x14ac:dyDescent="0.25">
      <c r="A83" s="240" t="s">
        <v>40</v>
      </c>
      <c r="B83" s="261" t="s">
        <v>172</v>
      </c>
      <c r="C83" s="255" t="s">
        <v>20</v>
      </c>
      <c r="D83" s="229" t="s">
        <v>15</v>
      </c>
      <c r="E83" s="308">
        <f>E85+E86</f>
        <v>13</v>
      </c>
      <c r="F83" s="183"/>
      <c r="G83" s="293">
        <v>0</v>
      </c>
      <c r="H83" s="189"/>
      <c r="I83" s="19">
        <f>E83*G83</f>
        <v>0</v>
      </c>
    </row>
    <row r="84" spans="1:11" customFormat="1" x14ac:dyDescent="0.25">
      <c r="A84" s="241" t="s">
        <v>42</v>
      </c>
      <c r="B84" s="262" t="s">
        <v>173</v>
      </c>
      <c r="C84" s="251" t="s">
        <v>71</v>
      </c>
      <c r="D84" s="230" t="s">
        <v>15</v>
      </c>
      <c r="E84" s="309">
        <v>16</v>
      </c>
      <c r="F84" s="183">
        <v>0</v>
      </c>
      <c r="G84" s="293"/>
      <c r="H84" s="183">
        <f>E84*F84</f>
        <v>0</v>
      </c>
      <c r="I84" s="19"/>
    </row>
    <row r="85" spans="1:11" customFormat="1" x14ac:dyDescent="0.25">
      <c r="A85" s="241" t="s">
        <v>128</v>
      </c>
      <c r="B85" s="262" t="s">
        <v>173</v>
      </c>
      <c r="C85" s="251" t="s">
        <v>100</v>
      </c>
      <c r="D85" s="230" t="s">
        <v>15</v>
      </c>
      <c r="E85" s="309">
        <v>9</v>
      </c>
      <c r="F85" s="183">
        <v>0</v>
      </c>
      <c r="G85" s="295"/>
      <c r="H85" s="183">
        <f>E85*F85</f>
        <v>0</v>
      </c>
      <c r="I85" s="33"/>
      <c r="K85" s="2"/>
    </row>
    <row r="86" spans="1:11" customFormat="1" x14ac:dyDescent="0.25">
      <c r="A86" s="241" t="s">
        <v>162</v>
      </c>
      <c r="B86" s="262" t="s">
        <v>173</v>
      </c>
      <c r="C86" s="250" t="s">
        <v>106</v>
      </c>
      <c r="D86" s="236" t="s">
        <v>15</v>
      </c>
      <c r="E86" s="310">
        <v>4</v>
      </c>
      <c r="F86" s="183">
        <v>0</v>
      </c>
      <c r="G86" s="295"/>
      <c r="H86" s="62">
        <f>E86*F86</f>
        <v>0</v>
      </c>
      <c r="I86" s="33"/>
      <c r="K86" s="2"/>
    </row>
    <row r="87" spans="1:11" customFormat="1" x14ac:dyDescent="0.25">
      <c r="A87" s="240" t="s">
        <v>43</v>
      </c>
      <c r="B87" s="261" t="s">
        <v>172</v>
      </c>
      <c r="C87" s="255" t="s">
        <v>107</v>
      </c>
      <c r="D87" s="229" t="s">
        <v>12</v>
      </c>
      <c r="E87" s="293">
        <f>E48</f>
        <v>22.6</v>
      </c>
      <c r="F87" s="189"/>
      <c r="G87" s="293">
        <v>0</v>
      </c>
      <c r="H87" s="195"/>
      <c r="I87" s="65">
        <f>E87*G87</f>
        <v>0</v>
      </c>
      <c r="K87" s="47"/>
    </row>
    <row r="88" spans="1:11" customFormat="1" x14ac:dyDescent="0.25">
      <c r="A88" s="240" t="s">
        <v>16</v>
      </c>
      <c r="B88" s="261" t="s">
        <v>172</v>
      </c>
      <c r="C88" s="255" t="s">
        <v>108</v>
      </c>
      <c r="D88" s="229" t="s">
        <v>12</v>
      </c>
      <c r="E88" s="293">
        <f>E40+E37</f>
        <v>185.6</v>
      </c>
      <c r="F88" s="189"/>
      <c r="G88" s="293">
        <v>0</v>
      </c>
      <c r="H88" s="195"/>
      <c r="I88" s="65">
        <f>E88*G88</f>
        <v>0</v>
      </c>
      <c r="K88" s="47"/>
    </row>
    <row r="89" spans="1:11" customFormat="1" x14ac:dyDescent="0.25">
      <c r="A89" s="288" t="s">
        <v>18</v>
      </c>
      <c r="B89" s="289" t="s">
        <v>172</v>
      </c>
      <c r="C89" s="255" t="s">
        <v>109</v>
      </c>
      <c r="D89" s="290" t="s">
        <v>12</v>
      </c>
      <c r="E89" s="311">
        <f>E34</f>
        <v>21.3</v>
      </c>
      <c r="F89" s="211"/>
      <c r="G89" s="293">
        <v>0</v>
      </c>
      <c r="H89" s="196"/>
      <c r="I89" s="65">
        <f>E89*G89</f>
        <v>0</v>
      </c>
    </row>
    <row r="90" spans="1:11" customFormat="1" ht="15.75" thickBot="1" x14ac:dyDescent="0.3">
      <c r="A90" s="246" t="s">
        <v>19</v>
      </c>
      <c r="B90" s="269" t="s">
        <v>172</v>
      </c>
      <c r="C90" s="258" t="s">
        <v>25</v>
      </c>
      <c r="D90" s="238" t="s">
        <v>12</v>
      </c>
      <c r="E90" s="298">
        <f>E87+E88+E89</f>
        <v>229.5</v>
      </c>
      <c r="F90" s="192"/>
      <c r="G90" s="298">
        <v>0</v>
      </c>
      <c r="H90" s="299"/>
      <c r="I90" s="300">
        <f>E90*G90</f>
        <v>0</v>
      </c>
    </row>
    <row r="91" spans="1:11" customFormat="1" x14ac:dyDescent="0.25">
      <c r="A91" s="242"/>
      <c r="B91" s="263"/>
      <c r="C91" s="231" t="s">
        <v>174</v>
      </c>
      <c r="D91" s="110"/>
      <c r="E91" s="113"/>
      <c r="F91" s="301"/>
      <c r="G91" s="111"/>
      <c r="H91" s="115">
        <f>SUM(H59:H90)</f>
        <v>0</v>
      </c>
      <c r="I91" s="116">
        <f>SUM(I58:I90)</f>
        <v>0</v>
      </c>
    </row>
    <row r="92" spans="1:11" ht="15.75" thickBot="1" x14ac:dyDescent="0.3">
      <c r="A92" s="243"/>
      <c r="B92" s="264"/>
      <c r="C92" s="232" t="s">
        <v>175</v>
      </c>
      <c r="D92" s="117"/>
      <c r="E92" s="120"/>
      <c r="F92" s="302"/>
      <c r="G92" s="303"/>
      <c r="H92" s="123"/>
      <c r="I92" s="124">
        <f>H91+I91</f>
        <v>0</v>
      </c>
    </row>
    <row r="93" spans="1:11" x14ac:dyDescent="0.25">
      <c r="A93" s="282"/>
      <c r="B93" s="154"/>
      <c r="C93" s="231" t="s">
        <v>177</v>
      </c>
      <c r="D93" s="283"/>
      <c r="E93" s="157"/>
      <c r="F93" s="304"/>
      <c r="G93" s="157"/>
      <c r="H93" s="157">
        <f>H31+H43+H55+H91</f>
        <v>0</v>
      </c>
      <c r="I93" s="157">
        <f>I31+I43+I55+I91</f>
        <v>0</v>
      </c>
    </row>
    <row r="94" spans="1:11" x14ac:dyDescent="0.25">
      <c r="A94" s="314"/>
      <c r="B94" s="159"/>
      <c r="C94" s="248" t="s">
        <v>178</v>
      </c>
      <c r="D94" s="312"/>
      <c r="E94" s="162"/>
      <c r="F94" s="305"/>
      <c r="G94" s="162"/>
      <c r="H94" s="162"/>
      <c r="I94" s="162">
        <f>H93+I93</f>
        <v>0</v>
      </c>
    </row>
    <row r="95" spans="1:11" ht="15.75" thickBot="1" x14ac:dyDescent="0.3">
      <c r="A95" s="315"/>
      <c r="B95" s="163"/>
      <c r="C95" s="232" t="s">
        <v>179</v>
      </c>
      <c r="D95" s="313">
        <v>0.2</v>
      </c>
      <c r="E95" s="166"/>
      <c r="F95" s="306"/>
      <c r="G95" s="166"/>
      <c r="H95" s="166"/>
      <c r="I95" s="166">
        <f>I94/1.2*D95</f>
        <v>0</v>
      </c>
    </row>
    <row r="97" spans="3:3" x14ac:dyDescent="0.25">
      <c r="C97" s="168" t="s">
        <v>180</v>
      </c>
    </row>
  </sheetData>
  <mergeCells count="11">
    <mergeCell ref="F16:G16"/>
    <mergeCell ref="H16:I16"/>
    <mergeCell ref="A8:I8"/>
    <mergeCell ref="A9:I9"/>
    <mergeCell ref="A10:I10"/>
    <mergeCell ref="A12:I12"/>
    <mergeCell ref="A13:I13"/>
    <mergeCell ref="A16:A17"/>
    <mergeCell ref="C16:C17"/>
    <mergeCell ref="D16:D17"/>
    <mergeCell ref="E16:E17"/>
  </mergeCells>
  <phoneticPr fontId="8" type="noConversion"/>
  <printOptions horizontalCentered="1"/>
  <pageMargins left="0.31496062992125984" right="0.19685039370078741" top="0.55118110236220474" bottom="0.55118110236220474" header="0" footer="0.31496062992125984"/>
  <pageSetup paperSize="9" scale="78" fitToHeight="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DB0BA-A438-4F1E-875A-43097D4E8F3E}">
  <sheetPr>
    <pageSetUpPr fitToPage="1"/>
  </sheetPr>
  <dimension ref="A1:L166"/>
  <sheetViews>
    <sheetView topLeftCell="A133" zoomScaleNormal="100" zoomScaleSheetLayoutView="100" workbookViewId="0">
      <selection activeCell="C153" sqref="C153"/>
    </sheetView>
  </sheetViews>
  <sheetFormatPr defaultColWidth="9.140625" defaultRowHeight="15" x14ac:dyDescent="0.25"/>
  <cols>
    <col min="1" max="1" width="6" style="1" customWidth="1"/>
    <col min="2" max="2" width="17.7109375" style="5" customWidth="1"/>
    <col min="3" max="3" width="84.28515625" style="1" customWidth="1"/>
    <col min="4" max="4" width="8.85546875" style="1" customWidth="1"/>
    <col min="5" max="5" width="13.85546875" style="1" bestFit="1" customWidth="1"/>
    <col min="6" max="9" width="12.7109375" style="2" customWidth="1"/>
    <col min="10" max="16384" width="9.140625" style="2"/>
  </cols>
  <sheetData>
    <row r="1" spans="1:9" x14ac:dyDescent="0.25">
      <c r="A1" s="321"/>
      <c r="B1" s="321"/>
      <c r="C1" s="321"/>
      <c r="E1" s="70"/>
    </row>
    <row r="2" spans="1:9" x14ac:dyDescent="0.25">
      <c r="A2" s="321"/>
      <c r="B2" s="321"/>
      <c r="C2" s="322" t="s">
        <v>167</v>
      </c>
      <c r="E2" s="70"/>
    </row>
    <row r="3" spans="1:9" x14ac:dyDescent="0.25">
      <c r="A3" s="72"/>
      <c r="B3" s="72"/>
      <c r="C3" s="72"/>
      <c r="E3" s="73"/>
    </row>
    <row r="4" spans="1:9" x14ac:dyDescent="0.2">
      <c r="A4" s="387" t="s">
        <v>192</v>
      </c>
      <c r="B4" s="387"/>
      <c r="C4" s="387"/>
      <c r="D4" s="387"/>
      <c r="E4" s="387"/>
      <c r="F4" s="387"/>
      <c r="G4" s="387"/>
      <c r="H4" s="387"/>
      <c r="I4" s="387"/>
    </row>
    <row r="5" spans="1:9" x14ac:dyDescent="0.2">
      <c r="A5" s="387" t="s">
        <v>182</v>
      </c>
      <c r="B5" s="387"/>
      <c r="C5" s="387"/>
      <c r="D5" s="387"/>
      <c r="E5" s="387"/>
      <c r="F5" s="387"/>
      <c r="G5" s="387"/>
      <c r="H5" s="387"/>
      <c r="I5" s="387"/>
    </row>
    <row r="6" spans="1:9" x14ac:dyDescent="0.2">
      <c r="A6" s="387" t="s">
        <v>189</v>
      </c>
      <c r="B6" s="387"/>
      <c r="C6" s="387"/>
      <c r="D6" s="387"/>
      <c r="E6" s="387"/>
      <c r="F6" s="387"/>
      <c r="G6" s="387"/>
      <c r="H6" s="387"/>
      <c r="I6" s="387"/>
    </row>
    <row r="7" spans="1:9" x14ac:dyDescent="0.2">
      <c r="A7" s="167"/>
      <c r="B7" s="167"/>
      <c r="C7" s="167"/>
      <c r="E7" s="73"/>
    </row>
    <row r="8" spans="1:9" ht="42.75" customHeight="1" x14ac:dyDescent="0.25">
      <c r="A8" s="398" t="s">
        <v>181</v>
      </c>
      <c r="B8" s="398"/>
      <c r="C8" s="398"/>
      <c r="D8" s="398"/>
      <c r="E8" s="398"/>
      <c r="F8" s="398"/>
      <c r="G8" s="398"/>
      <c r="H8" s="398"/>
      <c r="I8" s="398"/>
    </row>
    <row r="9" spans="1:9" x14ac:dyDescent="0.2">
      <c r="A9" s="158"/>
      <c r="B9" s="158"/>
      <c r="C9" s="158"/>
      <c r="E9" s="73"/>
    </row>
    <row r="10" spans="1:9" x14ac:dyDescent="0.2">
      <c r="A10" s="397" t="s">
        <v>188</v>
      </c>
      <c r="B10" s="397"/>
      <c r="C10" s="397"/>
      <c r="D10" s="397"/>
      <c r="E10" s="397"/>
      <c r="F10" s="397"/>
      <c r="G10" s="397"/>
      <c r="H10" s="397"/>
      <c r="I10" s="397"/>
    </row>
    <row r="11" spans="1:9" ht="15" customHeight="1" x14ac:dyDescent="0.25">
      <c r="A11" s="399"/>
      <c r="B11" s="399"/>
      <c r="C11" s="399"/>
      <c r="D11" s="399"/>
      <c r="E11" s="399"/>
    </row>
    <row r="12" spans="1:9" ht="22.5" customHeight="1" thickBot="1" x14ac:dyDescent="0.3">
      <c r="A12" s="168"/>
      <c r="B12" s="168"/>
      <c r="C12" s="168" t="s">
        <v>184</v>
      </c>
      <c r="D12" s="168"/>
      <c r="E12" s="168"/>
    </row>
    <row r="13" spans="1:9" s="3" customFormat="1" ht="15" customHeight="1" thickBot="1" x14ac:dyDescent="0.3">
      <c r="A13" s="390" t="s">
        <v>0</v>
      </c>
      <c r="B13" s="74" t="s">
        <v>1</v>
      </c>
      <c r="C13" s="390" t="s">
        <v>2</v>
      </c>
      <c r="D13" s="390" t="s">
        <v>3</v>
      </c>
      <c r="E13" s="390" t="s">
        <v>4</v>
      </c>
      <c r="F13" s="384" t="s">
        <v>168</v>
      </c>
      <c r="G13" s="395"/>
      <c r="H13" s="396" t="s">
        <v>169</v>
      </c>
      <c r="I13" s="395"/>
    </row>
    <row r="14" spans="1:9" ht="15.75" thickBot="1" x14ac:dyDescent="0.3">
      <c r="A14" s="400"/>
      <c r="B14" s="75" t="s">
        <v>5</v>
      </c>
      <c r="C14" s="400"/>
      <c r="D14" s="400"/>
      <c r="E14" s="400"/>
      <c r="F14" s="76" t="s">
        <v>170</v>
      </c>
      <c r="G14" s="76" t="s">
        <v>171</v>
      </c>
      <c r="H14" s="76" t="s">
        <v>170</v>
      </c>
      <c r="I14" s="76" t="s">
        <v>171</v>
      </c>
    </row>
    <row r="15" spans="1:9" ht="15.75" thickBot="1" x14ac:dyDescent="0.3">
      <c r="A15" s="7">
        <v>1</v>
      </c>
      <c r="B15" s="8">
        <v>2</v>
      </c>
      <c r="C15" s="9">
        <v>3</v>
      </c>
      <c r="D15" s="10">
        <v>4</v>
      </c>
      <c r="E15" s="11">
        <v>5</v>
      </c>
      <c r="F15" s="316">
        <v>6</v>
      </c>
      <c r="G15" s="316">
        <v>7</v>
      </c>
      <c r="H15" s="316">
        <v>8</v>
      </c>
      <c r="I15" s="317">
        <v>9</v>
      </c>
    </row>
    <row r="16" spans="1:9" ht="18.75" customHeight="1" thickBot="1" x14ac:dyDescent="0.3">
      <c r="A16" s="377"/>
      <c r="B16" s="380" t="s">
        <v>6</v>
      </c>
      <c r="C16" s="364" t="s">
        <v>27</v>
      </c>
      <c r="D16" s="320"/>
      <c r="E16" s="320"/>
      <c r="F16" s="181"/>
      <c r="G16" s="171"/>
      <c r="H16" s="329"/>
      <c r="I16" s="326"/>
    </row>
    <row r="17" spans="1:10" ht="25.5" x14ac:dyDescent="0.25">
      <c r="A17" s="239">
        <v>1</v>
      </c>
      <c r="B17" s="239" t="s">
        <v>172</v>
      </c>
      <c r="C17" s="365" t="s">
        <v>28</v>
      </c>
      <c r="D17" s="356" t="s">
        <v>36</v>
      </c>
      <c r="E17" s="341">
        <v>1544.33</v>
      </c>
      <c r="F17" s="182"/>
      <c r="G17" s="103">
        <v>0</v>
      </c>
      <c r="H17" s="58"/>
      <c r="I17" s="296">
        <f>E17*G17</f>
        <v>0</v>
      </c>
      <c r="J17" s="4"/>
    </row>
    <row r="18" spans="1:10" ht="25.5" x14ac:dyDescent="0.25">
      <c r="A18" s="240" t="s">
        <v>11</v>
      </c>
      <c r="B18" s="240" t="s">
        <v>172</v>
      </c>
      <c r="C18" s="366" t="s">
        <v>23</v>
      </c>
      <c r="D18" s="349" t="s">
        <v>36</v>
      </c>
      <c r="E18" s="342">
        <v>47.38</v>
      </c>
      <c r="F18" s="183"/>
      <c r="G18" s="84">
        <v>0</v>
      </c>
      <c r="H18" s="35"/>
      <c r="I18" s="296">
        <f t="shared" ref="I18:I27" si="0">E18*G18</f>
        <v>0</v>
      </c>
      <c r="J18" s="4"/>
    </row>
    <row r="19" spans="1:10" x14ac:dyDescent="0.25">
      <c r="A19" s="240" t="s">
        <v>37</v>
      </c>
      <c r="B19" s="240" t="s">
        <v>172</v>
      </c>
      <c r="C19" s="366" t="s">
        <v>38</v>
      </c>
      <c r="D19" s="349" t="s">
        <v>7</v>
      </c>
      <c r="E19" s="342">
        <v>47.38</v>
      </c>
      <c r="F19" s="183"/>
      <c r="G19" s="84">
        <v>0</v>
      </c>
      <c r="H19" s="35"/>
      <c r="I19" s="296">
        <f t="shared" si="0"/>
        <v>0</v>
      </c>
      <c r="J19" s="4"/>
    </row>
    <row r="20" spans="1:10" x14ac:dyDescent="0.25">
      <c r="A20" s="240" t="s">
        <v>13</v>
      </c>
      <c r="B20" s="240" t="s">
        <v>172</v>
      </c>
      <c r="C20" s="366" t="s">
        <v>39</v>
      </c>
      <c r="D20" s="349" t="s">
        <v>22</v>
      </c>
      <c r="E20" s="342">
        <f>(E17+E18)*1.6</f>
        <v>2546.7360000000003</v>
      </c>
      <c r="F20" s="183"/>
      <c r="G20" s="84">
        <v>0</v>
      </c>
      <c r="H20" s="35"/>
      <c r="I20" s="296">
        <f t="shared" si="0"/>
        <v>0</v>
      </c>
    </row>
    <row r="21" spans="1:10" ht="15.75" x14ac:dyDescent="0.25">
      <c r="A21" s="240" t="s">
        <v>40</v>
      </c>
      <c r="B21" s="240" t="s">
        <v>172</v>
      </c>
      <c r="C21" s="366" t="s">
        <v>41</v>
      </c>
      <c r="D21" s="349" t="s">
        <v>36</v>
      </c>
      <c r="E21" s="342">
        <v>40.869999999999997</v>
      </c>
      <c r="F21" s="183"/>
      <c r="G21" s="84">
        <v>0</v>
      </c>
      <c r="H21" s="35"/>
      <c r="I21" s="296">
        <f t="shared" si="0"/>
        <v>0</v>
      </c>
      <c r="J21" s="4"/>
    </row>
    <row r="22" spans="1:10" x14ac:dyDescent="0.25">
      <c r="A22" s="241" t="s">
        <v>42</v>
      </c>
      <c r="B22" s="241" t="s">
        <v>173</v>
      </c>
      <c r="C22" s="367" t="s">
        <v>24</v>
      </c>
      <c r="D22" s="350" t="s">
        <v>7</v>
      </c>
      <c r="E22" s="87">
        <f>1.1*E21</f>
        <v>44.957000000000001</v>
      </c>
      <c r="F22" s="183">
        <v>0</v>
      </c>
      <c r="G22" s="84"/>
      <c r="H22" s="35">
        <f>E22*F22</f>
        <v>0</v>
      </c>
      <c r="I22" s="296">
        <f t="shared" si="0"/>
        <v>0</v>
      </c>
    </row>
    <row r="23" spans="1:10" ht="15.75" x14ac:dyDescent="0.25">
      <c r="A23" s="240" t="s">
        <v>43</v>
      </c>
      <c r="B23" s="240" t="s">
        <v>172</v>
      </c>
      <c r="C23" s="366" t="s">
        <v>29</v>
      </c>
      <c r="D23" s="349" t="s">
        <v>36</v>
      </c>
      <c r="E23" s="342">
        <v>244.69</v>
      </c>
      <c r="F23" s="183"/>
      <c r="G23" s="84">
        <v>0</v>
      </c>
      <c r="H23" s="35"/>
      <c r="I23" s="296">
        <f t="shared" si="0"/>
        <v>0</v>
      </c>
      <c r="J23" s="4"/>
    </row>
    <row r="24" spans="1:10" ht="15.75" x14ac:dyDescent="0.25">
      <c r="A24" s="241" t="s">
        <v>44</v>
      </c>
      <c r="B24" s="241" t="s">
        <v>173</v>
      </c>
      <c r="C24" s="367" t="s">
        <v>24</v>
      </c>
      <c r="D24" s="350" t="s">
        <v>142</v>
      </c>
      <c r="E24" s="87">
        <f>1.1*E23</f>
        <v>269.15899999999999</v>
      </c>
      <c r="F24" s="183">
        <v>0</v>
      </c>
      <c r="G24" s="84"/>
      <c r="H24" s="35">
        <f>E24*F24</f>
        <v>0</v>
      </c>
      <c r="I24" s="296">
        <f t="shared" si="0"/>
        <v>0</v>
      </c>
    </row>
    <row r="25" spans="1:10" ht="25.5" x14ac:dyDescent="0.25">
      <c r="A25" s="240" t="s">
        <v>16</v>
      </c>
      <c r="B25" s="240" t="s">
        <v>172</v>
      </c>
      <c r="C25" s="366" t="s">
        <v>45</v>
      </c>
      <c r="D25" s="349" t="s">
        <v>7</v>
      </c>
      <c r="E25" s="342">
        <v>1201.72</v>
      </c>
      <c r="F25" s="183"/>
      <c r="G25" s="84">
        <v>0</v>
      </c>
      <c r="H25" s="35"/>
      <c r="I25" s="296">
        <f t="shared" si="0"/>
        <v>0</v>
      </c>
      <c r="J25" s="4"/>
    </row>
    <row r="26" spans="1:10" x14ac:dyDescent="0.25">
      <c r="A26" s="241" t="s">
        <v>17</v>
      </c>
      <c r="B26" s="241" t="s">
        <v>173</v>
      </c>
      <c r="C26" s="367" t="s">
        <v>24</v>
      </c>
      <c r="D26" s="350" t="s">
        <v>7</v>
      </c>
      <c r="E26" s="87">
        <f>1.1*E25</f>
        <v>1321.8920000000001</v>
      </c>
      <c r="F26" s="183">
        <v>0</v>
      </c>
      <c r="G26" s="84"/>
      <c r="H26" s="35">
        <f>E26*F26</f>
        <v>0</v>
      </c>
      <c r="I26" s="296">
        <f t="shared" si="0"/>
        <v>0</v>
      </c>
    </row>
    <row r="27" spans="1:10" ht="16.5" thickBot="1" x14ac:dyDescent="0.3">
      <c r="A27" s="288" t="s">
        <v>18</v>
      </c>
      <c r="B27" s="288" t="s">
        <v>172</v>
      </c>
      <c r="C27" s="368" t="s">
        <v>8</v>
      </c>
      <c r="D27" s="357" t="s">
        <v>36</v>
      </c>
      <c r="E27" s="343">
        <v>1201.72</v>
      </c>
      <c r="F27" s="184"/>
      <c r="G27" s="108">
        <v>0</v>
      </c>
      <c r="H27" s="330"/>
      <c r="I27" s="296">
        <f t="shared" si="0"/>
        <v>0</v>
      </c>
      <c r="J27" s="4"/>
    </row>
    <row r="28" spans="1:10" x14ac:dyDescent="0.25">
      <c r="A28" s="242"/>
      <c r="B28" s="381"/>
      <c r="C28" s="369" t="s">
        <v>174</v>
      </c>
      <c r="D28" s="242"/>
      <c r="E28" s="242"/>
      <c r="F28" s="207"/>
      <c r="G28" s="172"/>
      <c r="H28" s="331">
        <f>SUM(H22:H27)</f>
        <v>0</v>
      </c>
      <c r="I28" s="116">
        <f>SUM(I17:I27)</f>
        <v>0</v>
      </c>
      <c r="J28" s="4"/>
    </row>
    <row r="29" spans="1:10" ht="15.75" thickBot="1" x14ac:dyDescent="0.3">
      <c r="A29" s="243"/>
      <c r="B29" s="382"/>
      <c r="C29" s="370" t="s">
        <v>175</v>
      </c>
      <c r="D29" s="243"/>
      <c r="E29" s="243"/>
      <c r="F29" s="208"/>
      <c r="G29" s="173"/>
      <c r="H29" s="332"/>
      <c r="I29" s="124">
        <f>H28+I28</f>
        <v>0</v>
      </c>
      <c r="J29" s="4"/>
    </row>
    <row r="30" spans="1:10" ht="15.75" thickBot="1" x14ac:dyDescent="0.3">
      <c r="A30" s="48"/>
      <c r="B30" s="383" t="s">
        <v>9</v>
      </c>
      <c r="C30" s="364" t="s">
        <v>110</v>
      </c>
      <c r="D30" s="48"/>
      <c r="E30" s="48"/>
      <c r="F30" s="206"/>
      <c r="G30" s="323"/>
      <c r="H30" s="333"/>
      <c r="I30" s="327"/>
    </row>
    <row r="31" spans="1:10" ht="25.5" x14ac:dyDescent="0.25">
      <c r="A31" s="239" t="s">
        <v>10</v>
      </c>
      <c r="B31" s="239" t="s">
        <v>172</v>
      </c>
      <c r="C31" s="365" t="s">
        <v>31</v>
      </c>
      <c r="D31" s="356" t="s">
        <v>12</v>
      </c>
      <c r="E31" s="341">
        <v>41.8</v>
      </c>
      <c r="F31" s="182"/>
      <c r="G31" s="103">
        <v>0</v>
      </c>
      <c r="H31" s="58"/>
      <c r="I31" s="296">
        <f>E31*G31</f>
        <v>0</v>
      </c>
      <c r="J31" s="4"/>
    </row>
    <row r="32" spans="1:10" x14ac:dyDescent="0.25">
      <c r="A32" s="241" t="s">
        <v>46</v>
      </c>
      <c r="B32" s="241" t="s">
        <v>173</v>
      </c>
      <c r="C32" s="367" t="s">
        <v>32</v>
      </c>
      <c r="D32" s="350" t="s">
        <v>12</v>
      </c>
      <c r="E32" s="87">
        <f>1.025*E31</f>
        <v>42.844999999999992</v>
      </c>
      <c r="F32" s="183">
        <v>0</v>
      </c>
      <c r="G32" s="84"/>
      <c r="H32" s="35">
        <f>E32*F32</f>
        <v>0</v>
      </c>
      <c r="I32" s="293"/>
    </row>
    <row r="33" spans="1:10" x14ac:dyDescent="0.25">
      <c r="A33" s="241" t="s">
        <v>47</v>
      </c>
      <c r="B33" s="241" t="s">
        <v>173</v>
      </c>
      <c r="C33" s="367" t="s">
        <v>48</v>
      </c>
      <c r="D33" s="350" t="s">
        <v>15</v>
      </c>
      <c r="E33" s="87">
        <v>8</v>
      </c>
      <c r="F33" s="183">
        <v>0</v>
      </c>
      <c r="G33" s="84"/>
      <c r="H33" s="35">
        <f>E33*F33</f>
        <v>0</v>
      </c>
      <c r="I33" s="293"/>
      <c r="J33" s="4"/>
    </row>
    <row r="34" spans="1:10" ht="25.5" x14ac:dyDescent="0.25">
      <c r="A34" s="240" t="s">
        <v>11</v>
      </c>
      <c r="B34" s="240" t="s">
        <v>172</v>
      </c>
      <c r="C34" s="366" t="s">
        <v>148</v>
      </c>
      <c r="D34" s="349" t="s">
        <v>12</v>
      </c>
      <c r="E34" s="342">
        <v>104.85</v>
      </c>
      <c r="F34" s="183"/>
      <c r="G34" s="84">
        <v>0</v>
      </c>
      <c r="H34" s="35"/>
      <c r="I34" s="293">
        <f>E34*G34</f>
        <v>0</v>
      </c>
      <c r="J34" s="4"/>
    </row>
    <row r="35" spans="1:10" x14ac:dyDescent="0.25">
      <c r="A35" s="241" t="s">
        <v>49</v>
      </c>
      <c r="B35" s="241" t="s">
        <v>173</v>
      </c>
      <c r="C35" s="367" t="s">
        <v>149</v>
      </c>
      <c r="D35" s="350" t="s">
        <v>12</v>
      </c>
      <c r="E35" s="87">
        <f>1.025*E34</f>
        <v>107.47124999999998</v>
      </c>
      <c r="F35" s="183">
        <v>0</v>
      </c>
      <c r="G35" s="84"/>
      <c r="H35" s="35">
        <f>E35*F35</f>
        <v>0</v>
      </c>
      <c r="I35" s="293"/>
    </row>
    <row r="36" spans="1:10" x14ac:dyDescent="0.25">
      <c r="A36" s="241" t="s">
        <v>50</v>
      </c>
      <c r="B36" s="241" t="s">
        <v>173</v>
      </c>
      <c r="C36" s="367" t="s">
        <v>150</v>
      </c>
      <c r="D36" s="350" t="s">
        <v>15</v>
      </c>
      <c r="E36" s="87">
        <v>12</v>
      </c>
      <c r="F36" s="183">
        <v>0</v>
      </c>
      <c r="G36" s="84"/>
      <c r="H36" s="35">
        <f>E36*F36</f>
        <v>0</v>
      </c>
      <c r="I36" s="293"/>
      <c r="J36" s="4"/>
    </row>
    <row r="37" spans="1:10" ht="25.5" x14ac:dyDescent="0.25">
      <c r="A37" s="240" t="s">
        <v>37</v>
      </c>
      <c r="B37" s="240" t="s">
        <v>172</v>
      </c>
      <c r="C37" s="366" t="s">
        <v>26</v>
      </c>
      <c r="D37" s="350" t="s">
        <v>12</v>
      </c>
      <c r="E37" s="342">
        <v>116.84</v>
      </c>
      <c r="F37" s="183"/>
      <c r="G37" s="84">
        <v>0</v>
      </c>
      <c r="H37" s="35"/>
      <c r="I37" s="293">
        <f>E37*G37</f>
        <v>0</v>
      </c>
      <c r="J37" s="4"/>
    </row>
    <row r="38" spans="1:10" x14ac:dyDescent="0.25">
      <c r="A38" s="241" t="s">
        <v>51</v>
      </c>
      <c r="B38" s="241" t="s">
        <v>173</v>
      </c>
      <c r="C38" s="371" t="s">
        <v>33</v>
      </c>
      <c r="D38" s="350" t="s">
        <v>12</v>
      </c>
      <c r="E38" s="87">
        <f>1.025*E37</f>
        <v>119.761</v>
      </c>
      <c r="F38" s="183">
        <v>0</v>
      </c>
      <c r="G38" s="84"/>
      <c r="H38" s="35">
        <f>E38*F38</f>
        <v>0</v>
      </c>
      <c r="I38" s="293"/>
    </row>
    <row r="39" spans="1:10" ht="15.75" thickBot="1" x14ac:dyDescent="0.3">
      <c r="A39" s="378" t="s">
        <v>52</v>
      </c>
      <c r="B39" s="378" t="s">
        <v>173</v>
      </c>
      <c r="C39" s="372" t="s">
        <v>53</v>
      </c>
      <c r="D39" s="358" t="s">
        <v>15</v>
      </c>
      <c r="E39" s="344">
        <v>28</v>
      </c>
      <c r="F39" s="184">
        <v>0</v>
      </c>
      <c r="G39" s="108"/>
      <c r="H39" s="330">
        <f>E39*F39</f>
        <v>0</v>
      </c>
      <c r="I39" s="311"/>
      <c r="J39" s="4"/>
    </row>
    <row r="40" spans="1:10" x14ac:dyDescent="0.25">
      <c r="A40" s="242"/>
      <c r="B40" s="381"/>
      <c r="C40" s="369" t="s">
        <v>174</v>
      </c>
      <c r="D40" s="242"/>
      <c r="E40" s="242"/>
      <c r="F40" s="207"/>
      <c r="G40" s="172"/>
      <c r="H40" s="331">
        <v>0</v>
      </c>
      <c r="I40" s="116">
        <v>0</v>
      </c>
      <c r="J40" s="4"/>
    </row>
    <row r="41" spans="1:10" ht="15.75" thickBot="1" x14ac:dyDescent="0.3">
      <c r="A41" s="243"/>
      <c r="B41" s="382"/>
      <c r="C41" s="370" t="s">
        <v>175</v>
      </c>
      <c r="D41" s="243"/>
      <c r="E41" s="243"/>
      <c r="F41" s="208"/>
      <c r="G41" s="173"/>
      <c r="H41" s="332"/>
      <c r="I41" s="124">
        <v>0</v>
      </c>
      <c r="J41" s="4"/>
    </row>
    <row r="42" spans="1:10" ht="15.75" thickBot="1" x14ac:dyDescent="0.3">
      <c r="A42" s="48"/>
      <c r="B42" s="383" t="s">
        <v>111</v>
      </c>
      <c r="C42" s="364" t="s">
        <v>112</v>
      </c>
      <c r="D42" s="48"/>
      <c r="E42" s="48"/>
      <c r="F42" s="206"/>
      <c r="G42" s="323"/>
      <c r="H42" s="333"/>
      <c r="I42" s="327"/>
    </row>
    <row r="43" spans="1:10" x14ac:dyDescent="0.25">
      <c r="A43" s="239" t="s">
        <v>10</v>
      </c>
      <c r="B43" s="239" t="s">
        <v>172</v>
      </c>
      <c r="C43" s="373" t="s">
        <v>54</v>
      </c>
      <c r="D43" s="356" t="s">
        <v>12</v>
      </c>
      <c r="E43" s="341">
        <v>11.97</v>
      </c>
      <c r="F43" s="182"/>
      <c r="G43" s="103">
        <v>0</v>
      </c>
      <c r="H43" s="58"/>
      <c r="I43" s="296">
        <f>E43*G43</f>
        <v>0</v>
      </c>
      <c r="J43" s="4"/>
    </row>
    <row r="44" spans="1:10" ht="25.5" x14ac:dyDescent="0.25">
      <c r="A44" s="241" t="s">
        <v>46</v>
      </c>
      <c r="B44" s="241" t="s">
        <v>173</v>
      </c>
      <c r="C44" s="371" t="s">
        <v>55</v>
      </c>
      <c r="D44" s="350" t="s">
        <v>12</v>
      </c>
      <c r="E44" s="87">
        <f>E43</f>
        <v>11.97</v>
      </c>
      <c r="F44" s="183">
        <v>0</v>
      </c>
      <c r="G44" s="84"/>
      <c r="H44" s="35">
        <f>E44*F44</f>
        <v>0</v>
      </c>
      <c r="I44" s="293"/>
    </row>
    <row r="45" spans="1:10" x14ac:dyDescent="0.25">
      <c r="A45" s="241" t="s">
        <v>47</v>
      </c>
      <c r="B45" s="241" t="s">
        <v>173</v>
      </c>
      <c r="C45" s="371" t="s">
        <v>56</v>
      </c>
      <c r="D45" s="350" t="s">
        <v>15</v>
      </c>
      <c r="E45" s="345">
        <v>3</v>
      </c>
      <c r="F45" s="183">
        <v>0</v>
      </c>
      <c r="G45" s="84"/>
      <c r="H45" s="35">
        <f>E45*F45</f>
        <v>0</v>
      </c>
      <c r="I45" s="293"/>
      <c r="J45" s="4"/>
    </row>
    <row r="46" spans="1:10" x14ac:dyDescent="0.25">
      <c r="A46" s="240" t="s">
        <v>11</v>
      </c>
      <c r="B46" s="240" t="s">
        <v>172</v>
      </c>
      <c r="C46" s="374" t="s">
        <v>57</v>
      </c>
      <c r="D46" s="349" t="s">
        <v>15</v>
      </c>
      <c r="E46" s="346">
        <v>3</v>
      </c>
      <c r="F46" s="183"/>
      <c r="G46" s="84">
        <v>0</v>
      </c>
      <c r="H46" s="35"/>
      <c r="I46" s="293">
        <f>E46*G46</f>
        <v>0</v>
      </c>
      <c r="J46" s="4"/>
    </row>
    <row r="47" spans="1:10" x14ac:dyDescent="0.25">
      <c r="A47" s="240" t="s">
        <v>37</v>
      </c>
      <c r="B47" s="240" t="s">
        <v>172</v>
      </c>
      <c r="C47" s="374" t="s">
        <v>58</v>
      </c>
      <c r="D47" s="349" t="s">
        <v>15</v>
      </c>
      <c r="E47" s="346">
        <v>3</v>
      </c>
      <c r="F47" s="183"/>
      <c r="G47" s="84">
        <v>0</v>
      </c>
      <c r="H47" s="35"/>
      <c r="I47" s="293">
        <f>E47*G47</f>
        <v>0</v>
      </c>
      <c r="J47" s="4"/>
    </row>
    <row r="48" spans="1:10" x14ac:dyDescent="0.25">
      <c r="A48" s="241" t="s">
        <v>51</v>
      </c>
      <c r="B48" s="241" t="s">
        <v>173</v>
      </c>
      <c r="C48" s="371" t="s">
        <v>59</v>
      </c>
      <c r="D48" s="350" t="s">
        <v>15</v>
      </c>
      <c r="E48" s="345">
        <v>3</v>
      </c>
      <c r="F48" s="183">
        <v>0</v>
      </c>
      <c r="G48" s="84"/>
      <c r="H48" s="35">
        <f>E48*F48</f>
        <v>0</v>
      </c>
      <c r="I48" s="293"/>
      <c r="J48" s="4"/>
    </row>
    <row r="49" spans="1:12" ht="15.75" thickBot="1" x14ac:dyDescent="0.3">
      <c r="A49" s="379" t="s">
        <v>13</v>
      </c>
      <c r="B49" s="379" t="s">
        <v>172</v>
      </c>
      <c r="C49" s="368" t="s">
        <v>60</v>
      </c>
      <c r="D49" s="359" t="s">
        <v>15</v>
      </c>
      <c r="E49" s="347">
        <v>3</v>
      </c>
      <c r="F49" s="184"/>
      <c r="G49" s="108">
        <v>0</v>
      </c>
      <c r="H49" s="330"/>
      <c r="I49" s="311">
        <f>E49*G49</f>
        <v>0</v>
      </c>
      <c r="J49" s="4"/>
    </row>
    <row r="50" spans="1:12" x14ac:dyDescent="0.25">
      <c r="A50" s="242"/>
      <c r="B50" s="381"/>
      <c r="C50" s="369" t="s">
        <v>174</v>
      </c>
      <c r="D50" s="242"/>
      <c r="E50" s="242"/>
      <c r="F50" s="207"/>
      <c r="G50" s="172"/>
      <c r="H50" s="331">
        <f>SUM(H44:H49)</f>
        <v>0</v>
      </c>
      <c r="I50" s="116">
        <f>SUM(I43:I49)</f>
        <v>0</v>
      </c>
      <c r="J50" s="4"/>
    </row>
    <row r="51" spans="1:12" ht="15.75" thickBot="1" x14ac:dyDescent="0.3">
      <c r="A51" s="243"/>
      <c r="B51" s="382"/>
      <c r="C51" s="370" t="s">
        <v>175</v>
      </c>
      <c r="D51" s="243"/>
      <c r="E51" s="243"/>
      <c r="F51" s="208"/>
      <c r="G51" s="173"/>
      <c r="H51" s="332"/>
      <c r="I51" s="124">
        <f>H50+I50</f>
        <v>0</v>
      </c>
      <c r="J51" s="4"/>
    </row>
    <row r="52" spans="1:12" ht="22.5" customHeight="1" thickBot="1" x14ac:dyDescent="0.3">
      <c r="A52" s="48"/>
      <c r="B52" s="383" t="s">
        <v>113</v>
      </c>
      <c r="C52" s="364" t="s">
        <v>114</v>
      </c>
      <c r="D52" s="48"/>
      <c r="E52" s="48"/>
      <c r="F52" s="206"/>
      <c r="G52" s="323"/>
      <c r="H52" s="333"/>
      <c r="I52" s="327"/>
    </row>
    <row r="53" spans="1:12" customFormat="1" x14ac:dyDescent="0.25">
      <c r="A53" s="239" t="s">
        <v>10</v>
      </c>
      <c r="B53" s="239" t="s">
        <v>172</v>
      </c>
      <c r="C53" s="373" t="s">
        <v>61</v>
      </c>
      <c r="D53" s="356" t="s">
        <v>7</v>
      </c>
      <c r="E53" s="341">
        <v>11.55</v>
      </c>
      <c r="F53" s="194"/>
      <c r="G53" s="103">
        <v>0</v>
      </c>
      <c r="H53" s="64"/>
      <c r="I53" s="296">
        <f>E53*G53</f>
        <v>0</v>
      </c>
      <c r="J53" s="4"/>
      <c r="L53" s="2"/>
    </row>
    <row r="54" spans="1:12" customFormat="1" x14ac:dyDescent="0.25">
      <c r="A54" s="241" t="s">
        <v>46</v>
      </c>
      <c r="B54" s="241" t="s">
        <v>173</v>
      </c>
      <c r="C54" s="371" t="s">
        <v>30</v>
      </c>
      <c r="D54" s="350" t="s">
        <v>7</v>
      </c>
      <c r="E54" s="348">
        <f>1.25*E53</f>
        <v>14.4375</v>
      </c>
      <c r="F54" s="183">
        <v>0</v>
      </c>
      <c r="G54" s="34"/>
      <c r="H54" s="35">
        <f>E54*F54</f>
        <v>0</v>
      </c>
      <c r="I54" s="295"/>
    </row>
    <row r="55" spans="1:12" customFormat="1" ht="25.5" x14ac:dyDescent="0.25">
      <c r="A55" s="240" t="s">
        <v>11</v>
      </c>
      <c r="B55" s="240" t="s">
        <v>172</v>
      </c>
      <c r="C55" s="374" t="s">
        <v>153</v>
      </c>
      <c r="D55" s="349" t="s">
        <v>15</v>
      </c>
      <c r="E55" s="349">
        <v>12</v>
      </c>
      <c r="F55" s="189"/>
      <c r="G55" s="84">
        <v>0</v>
      </c>
      <c r="H55" s="60"/>
      <c r="I55" s="293">
        <f>E55*G55</f>
        <v>0</v>
      </c>
      <c r="J55" s="4"/>
    </row>
    <row r="56" spans="1:12" customFormat="1" x14ac:dyDescent="0.25">
      <c r="A56" s="241" t="s">
        <v>49</v>
      </c>
      <c r="B56" s="241" t="s">
        <v>173</v>
      </c>
      <c r="C56" s="371" t="s">
        <v>62</v>
      </c>
      <c r="D56" s="350" t="s">
        <v>15</v>
      </c>
      <c r="E56" s="350">
        <v>3</v>
      </c>
      <c r="F56" s="183">
        <v>0</v>
      </c>
      <c r="G56" s="34"/>
      <c r="H56" s="35">
        <f t="shared" ref="H56:H66" si="1">E56*F56</f>
        <v>0</v>
      </c>
      <c r="I56" s="295"/>
      <c r="J56" s="4"/>
    </row>
    <row r="57" spans="1:12" customFormat="1" x14ac:dyDescent="0.25">
      <c r="A57" s="241" t="s">
        <v>50</v>
      </c>
      <c r="B57" s="241" t="s">
        <v>173</v>
      </c>
      <c r="C57" s="375" t="s">
        <v>158</v>
      </c>
      <c r="D57" s="350" t="s">
        <v>15</v>
      </c>
      <c r="E57" s="350">
        <v>9</v>
      </c>
      <c r="F57" s="183">
        <v>0</v>
      </c>
      <c r="G57" s="34"/>
      <c r="H57" s="35">
        <f t="shared" si="1"/>
        <v>0</v>
      </c>
      <c r="I57" s="295"/>
      <c r="J57" s="4"/>
    </row>
    <row r="58" spans="1:12" customFormat="1" x14ac:dyDescent="0.25">
      <c r="A58" s="241" t="s">
        <v>64</v>
      </c>
      <c r="B58" s="241" t="s">
        <v>173</v>
      </c>
      <c r="C58" s="371" t="s">
        <v>159</v>
      </c>
      <c r="D58" s="350" t="s">
        <v>15</v>
      </c>
      <c r="E58" s="350">
        <v>6</v>
      </c>
      <c r="F58" s="183">
        <v>0</v>
      </c>
      <c r="G58" s="34"/>
      <c r="H58" s="35">
        <f t="shared" si="1"/>
        <v>0</v>
      </c>
      <c r="I58" s="295"/>
      <c r="J58" s="4"/>
    </row>
    <row r="59" spans="1:12" customFormat="1" x14ac:dyDescent="0.25">
      <c r="A59" s="241" t="s">
        <v>66</v>
      </c>
      <c r="B59" s="241" t="s">
        <v>173</v>
      </c>
      <c r="C59" s="371" t="s">
        <v>63</v>
      </c>
      <c r="D59" s="350" t="s">
        <v>15</v>
      </c>
      <c r="E59" s="350">
        <v>3</v>
      </c>
      <c r="F59" s="183">
        <v>0</v>
      </c>
      <c r="G59" s="34"/>
      <c r="H59" s="35">
        <f t="shared" si="1"/>
        <v>0</v>
      </c>
      <c r="I59" s="295"/>
      <c r="J59" s="4"/>
    </row>
    <row r="60" spans="1:12" customFormat="1" x14ac:dyDescent="0.25">
      <c r="A60" s="241" t="s">
        <v>68</v>
      </c>
      <c r="B60" s="241" t="s">
        <v>173</v>
      </c>
      <c r="C60" s="371" t="s">
        <v>65</v>
      </c>
      <c r="D60" s="350" t="s">
        <v>15</v>
      </c>
      <c r="E60" s="350">
        <v>2</v>
      </c>
      <c r="F60" s="183">
        <v>0</v>
      </c>
      <c r="G60" s="34"/>
      <c r="H60" s="35">
        <f t="shared" si="1"/>
        <v>0</v>
      </c>
      <c r="I60" s="295"/>
      <c r="J60" s="4"/>
    </row>
    <row r="61" spans="1:12" customFormat="1" x14ac:dyDescent="0.25">
      <c r="A61" s="241" t="s">
        <v>70</v>
      </c>
      <c r="B61" s="241" t="s">
        <v>173</v>
      </c>
      <c r="C61" s="371" t="s">
        <v>69</v>
      </c>
      <c r="D61" s="350" t="s">
        <v>15</v>
      </c>
      <c r="E61" s="350">
        <v>7</v>
      </c>
      <c r="F61" s="183">
        <v>0</v>
      </c>
      <c r="G61" s="34"/>
      <c r="H61" s="35">
        <f t="shared" si="1"/>
        <v>0</v>
      </c>
      <c r="I61" s="295"/>
      <c r="J61" s="4"/>
    </row>
    <row r="62" spans="1:12" customFormat="1" x14ac:dyDescent="0.25">
      <c r="A62" s="241" t="s">
        <v>72</v>
      </c>
      <c r="B62" s="241" t="s">
        <v>173</v>
      </c>
      <c r="C62" s="371" t="s">
        <v>67</v>
      </c>
      <c r="D62" s="350" t="s">
        <v>15</v>
      </c>
      <c r="E62" s="350">
        <v>12</v>
      </c>
      <c r="F62" s="183">
        <v>0</v>
      </c>
      <c r="G62" s="34"/>
      <c r="H62" s="35">
        <f t="shared" si="1"/>
        <v>0</v>
      </c>
      <c r="I62" s="295"/>
      <c r="J62" s="4"/>
    </row>
    <row r="63" spans="1:12" customFormat="1" x14ac:dyDescent="0.25">
      <c r="A63" s="241" t="s">
        <v>73</v>
      </c>
      <c r="B63" s="241" t="s">
        <v>173</v>
      </c>
      <c r="C63" s="371" t="s">
        <v>75</v>
      </c>
      <c r="D63" s="350" t="s">
        <v>15</v>
      </c>
      <c r="E63" s="350">
        <v>4</v>
      </c>
      <c r="F63" s="183">
        <v>0</v>
      </c>
      <c r="G63" s="34"/>
      <c r="H63" s="35">
        <f t="shared" si="1"/>
        <v>0</v>
      </c>
      <c r="I63" s="295"/>
      <c r="J63" s="4"/>
    </row>
    <row r="64" spans="1:12" customFormat="1" x14ac:dyDescent="0.25">
      <c r="A64" s="241" t="s">
        <v>74</v>
      </c>
      <c r="B64" s="241" t="s">
        <v>173</v>
      </c>
      <c r="C64" s="371" t="s">
        <v>77</v>
      </c>
      <c r="D64" s="350" t="s">
        <v>15</v>
      </c>
      <c r="E64" s="350">
        <v>7</v>
      </c>
      <c r="F64" s="183">
        <v>0</v>
      </c>
      <c r="G64" s="34"/>
      <c r="H64" s="35">
        <f t="shared" si="1"/>
        <v>0</v>
      </c>
      <c r="I64" s="295"/>
      <c r="J64" s="4"/>
    </row>
    <row r="65" spans="1:10" customFormat="1" x14ac:dyDescent="0.25">
      <c r="A65" s="241" t="s">
        <v>76</v>
      </c>
      <c r="B65" s="241" t="s">
        <v>173</v>
      </c>
      <c r="C65" s="371" t="s">
        <v>98</v>
      </c>
      <c r="D65" s="350" t="s">
        <v>15</v>
      </c>
      <c r="E65" s="350">
        <v>1</v>
      </c>
      <c r="F65" s="183">
        <v>0</v>
      </c>
      <c r="G65" s="34"/>
      <c r="H65" s="35">
        <f t="shared" si="1"/>
        <v>0</v>
      </c>
      <c r="I65" s="295"/>
      <c r="J65" s="4"/>
    </row>
    <row r="66" spans="1:10" customFormat="1" x14ac:dyDescent="0.25">
      <c r="A66" s="241" t="s">
        <v>78</v>
      </c>
      <c r="B66" s="241" t="s">
        <v>173</v>
      </c>
      <c r="C66" s="371" t="s">
        <v>79</v>
      </c>
      <c r="D66" s="350" t="s">
        <v>15</v>
      </c>
      <c r="E66" s="350">
        <v>24</v>
      </c>
      <c r="F66" s="183">
        <v>0</v>
      </c>
      <c r="G66" s="34"/>
      <c r="H66" s="35">
        <f t="shared" si="1"/>
        <v>0</v>
      </c>
      <c r="I66" s="295"/>
      <c r="J66" s="4"/>
    </row>
    <row r="67" spans="1:10" customFormat="1" ht="25.5" x14ac:dyDescent="0.25">
      <c r="A67" s="240" t="s">
        <v>37</v>
      </c>
      <c r="B67" s="240" t="s">
        <v>172</v>
      </c>
      <c r="C67" s="374" t="s">
        <v>154</v>
      </c>
      <c r="D67" s="349" t="s">
        <v>15</v>
      </c>
      <c r="E67" s="349">
        <v>4</v>
      </c>
      <c r="F67" s="189"/>
      <c r="G67" s="84">
        <v>0</v>
      </c>
      <c r="H67" s="60"/>
      <c r="I67" s="293">
        <f>E67*G67</f>
        <v>0</v>
      </c>
      <c r="J67" s="4"/>
    </row>
    <row r="68" spans="1:10" customFormat="1" x14ac:dyDescent="0.25">
      <c r="A68" s="241" t="s">
        <v>51</v>
      </c>
      <c r="B68" s="241" t="s">
        <v>173</v>
      </c>
      <c r="C68" s="375" t="s">
        <v>160</v>
      </c>
      <c r="D68" s="350" t="s">
        <v>15</v>
      </c>
      <c r="E68" s="350">
        <v>4</v>
      </c>
      <c r="F68" s="183">
        <v>0</v>
      </c>
      <c r="G68" s="34"/>
      <c r="H68" s="35">
        <f t="shared" ref="H68:H74" si="2">E68*F68</f>
        <v>0</v>
      </c>
      <c r="I68" s="295"/>
      <c r="J68" s="4"/>
    </row>
    <row r="69" spans="1:10" customFormat="1" x14ac:dyDescent="0.25">
      <c r="A69" s="241" t="s">
        <v>52</v>
      </c>
      <c r="B69" s="241" t="s">
        <v>173</v>
      </c>
      <c r="C69" s="371" t="s">
        <v>80</v>
      </c>
      <c r="D69" s="350" t="s">
        <v>15</v>
      </c>
      <c r="E69" s="350">
        <v>8</v>
      </c>
      <c r="F69" s="183">
        <v>0</v>
      </c>
      <c r="G69" s="34"/>
      <c r="H69" s="35">
        <f t="shared" si="2"/>
        <v>0</v>
      </c>
      <c r="I69" s="295"/>
      <c r="J69" s="4"/>
    </row>
    <row r="70" spans="1:10" customFormat="1" x14ac:dyDescent="0.25">
      <c r="A70" s="241" t="s">
        <v>81</v>
      </c>
      <c r="B70" s="241" t="s">
        <v>173</v>
      </c>
      <c r="C70" s="371" t="s">
        <v>84</v>
      </c>
      <c r="D70" s="350" t="s">
        <v>15</v>
      </c>
      <c r="E70" s="350">
        <v>4</v>
      </c>
      <c r="F70" s="183">
        <v>0</v>
      </c>
      <c r="G70" s="34"/>
      <c r="H70" s="35">
        <f t="shared" si="2"/>
        <v>0</v>
      </c>
      <c r="I70" s="295"/>
      <c r="J70" s="4"/>
    </row>
    <row r="71" spans="1:10" customFormat="1" x14ac:dyDescent="0.25">
      <c r="A71" s="241" t="s">
        <v>83</v>
      </c>
      <c r="B71" s="241" t="s">
        <v>173</v>
      </c>
      <c r="C71" s="371" t="s">
        <v>69</v>
      </c>
      <c r="D71" s="350" t="s">
        <v>15</v>
      </c>
      <c r="E71" s="350">
        <v>3</v>
      </c>
      <c r="F71" s="183">
        <v>0</v>
      </c>
      <c r="G71" s="34"/>
      <c r="H71" s="35">
        <f t="shared" si="2"/>
        <v>0</v>
      </c>
      <c r="I71" s="295"/>
      <c r="J71" s="4"/>
    </row>
    <row r="72" spans="1:10" customFormat="1" x14ac:dyDescent="0.25">
      <c r="A72" s="241" t="s">
        <v>85</v>
      </c>
      <c r="B72" s="241" t="s">
        <v>173</v>
      </c>
      <c r="C72" s="371" t="s">
        <v>88</v>
      </c>
      <c r="D72" s="350" t="s">
        <v>15</v>
      </c>
      <c r="E72" s="350">
        <v>1</v>
      </c>
      <c r="F72" s="183">
        <v>0</v>
      </c>
      <c r="G72" s="34"/>
      <c r="H72" s="35">
        <f t="shared" si="2"/>
        <v>0</v>
      </c>
      <c r="I72" s="295"/>
      <c r="J72" s="4"/>
    </row>
    <row r="73" spans="1:10" customFormat="1" x14ac:dyDescent="0.25">
      <c r="A73" s="241" t="s">
        <v>86</v>
      </c>
      <c r="B73" s="241" t="s">
        <v>173</v>
      </c>
      <c r="C73" s="371" t="s">
        <v>92</v>
      </c>
      <c r="D73" s="350" t="s">
        <v>15</v>
      </c>
      <c r="E73" s="350">
        <v>3</v>
      </c>
      <c r="F73" s="183">
        <v>0</v>
      </c>
      <c r="G73" s="34"/>
      <c r="H73" s="35">
        <f t="shared" si="2"/>
        <v>0</v>
      </c>
      <c r="I73" s="295"/>
      <c r="J73" s="4"/>
    </row>
    <row r="74" spans="1:10" customFormat="1" x14ac:dyDescent="0.25">
      <c r="A74" s="241" t="s">
        <v>87</v>
      </c>
      <c r="B74" s="241" t="s">
        <v>173</v>
      </c>
      <c r="C74" s="371" t="s">
        <v>79</v>
      </c>
      <c r="D74" s="350" t="s">
        <v>15</v>
      </c>
      <c r="E74" s="350">
        <v>8</v>
      </c>
      <c r="F74" s="183">
        <v>0</v>
      </c>
      <c r="G74" s="34"/>
      <c r="H74" s="35">
        <f t="shared" si="2"/>
        <v>0</v>
      </c>
      <c r="I74" s="295"/>
      <c r="J74" s="4"/>
    </row>
    <row r="75" spans="1:10" customFormat="1" ht="25.5" x14ac:dyDescent="0.25">
      <c r="A75" s="240" t="s">
        <v>13</v>
      </c>
      <c r="B75" s="240" t="s">
        <v>172</v>
      </c>
      <c r="C75" s="374" t="s">
        <v>156</v>
      </c>
      <c r="D75" s="349" t="s">
        <v>12</v>
      </c>
      <c r="E75" s="349">
        <v>1.9</v>
      </c>
      <c r="F75" s="183"/>
      <c r="G75" s="84">
        <v>0</v>
      </c>
      <c r="H75" s="60"/>
      <c r="I75" s="293">
        <v>0</v>
      </c>
      <c r="J75" s="4"/>
    </row>
    <row r="76" spans="1:10" customFormat="1" x14ac:dyDescent="0.25">
      <c r="A76" s="241" t="s">
        <v>14</v>
      </c>
      <c r="B76" s="241" t="s">
        <v>173</v>
      </c>
      <c r="C76" s="371" t="s">
        <v>118</v>
      </c>
      <c r="D76" s="350" t="s">
        <v>12</v>
      </c>
      <c r="E76" s="350">
        <v>1.9</v>
      </c>
      <c r="F76" s="183">
        <v>0</v>
      </c>
      <c r="G76" s="34"/>
      <c r="H76" s="35">
        <f>E76*F76</f>
        <v>0</v>
      </c>
      <c r="I76" s="295"/>
    </row>
    <row r="77" spans="1:10" customFormat="1" x14ac:dyDescent="0.25">
      <c r="A77" s="241" t="s">
        <v>93</v>
      </c>
      <c r="B77" s="241" t="s">
        <v>173</v>
      </c>
      <c r="C77" s="371" t="s">
        <v>119</v>
      </c>
      <c r="D77" s="350" t="s">
        <v>15</v>
      </c>
      <c r="E77" s="350">
        <v>5</v>
      </c>
      <c r="F77" s="183">
        <v>0</v>
      </c>
      <c r="G77" s="34"/>
      <c r="H77" s="35">
        <f>E77*F77</f>
        <v>0</v>
      </c>
      <c r="I77" s="295"/>
      <c r="J77" s="4"/>
    </row>
    <row r="78" spans="1:10" customFormat="1" ht="25.5" x14ac:dyDescent="0.25">
      <c r="A78" s="240" t="s">
        <v>40</v>
      </c>
      <c r="B78" s="240" t="s">
        <v>172</v>
      </c>
      <c r="C78" s="374" t="s">
        <v>120</v>
      </c>
      <c r="D78" s="349" t="s">
        <v>12</v>
      </c>
      <c r="E78" s="349">
        <v>1.05</v>
      </c>
      <c r="F78" s="183"/>
      <c r="G78" s="84">
        <v>0</v>
      </c>
      <c r="H78" s="60"/>
      <c r="I78" s="293">
        <f>E78*G78</f>
        <v>0</v>
      </c>
      <c r="J78" s="4"/>
    </row>
    <row r="79" spans="1:10" customFormat="1" x14ac:dyDescent="0.25">
      <c r="A79" s="241" t="s">
        <v>42</v>
      </c>
      <c r="B79" s="241" t="s">
        <v>173</v>
      </c>
      <c r="C79" s="371" t="s">
        <v>121</v>
      </c>
      <c r="D79" s="350" t="s">
        <v>12</v>
      </c>
      <c r="E79" s="350">
        <v>1.05</v>
      </c>
      <c r="F79" s="183">
        <v>0</v>
      </c>
      <c r="G79" s="34"/>
      <c r="H79" s="35">
        <f>E79*F79</f>
        <v>0</v>
      </c>
      <c r="I79" s="295"/>
    </row>
    <row r="80" spans="1:10" customFormat="1" x14ac:dyDescent="0.25">
      <c r="A80" s="241" t="s">
        <v>128</v>
      </c>
      <c r="B80" s="241" t="s">
        <v>173</v>
      </c>
      <c r="C80" s="371" t="s">
        <v>119</v>
      </c>
      <c r="D80" s="350" t="s">
        <v>15</v>
      </c>
      <c r="E80" s="350">
        <v>3</v>
      </c>
      <c r="F80" s="183">
        <v>0</v>
      </c>
      <c r="G80" s="34"/>
      <c r="H80" s="35">
        <f>E80*F80</f>
        <v>0</v>
      </c>
      <c r="I80" s="295"/>
      <c r="J80" s="4"/>
    </row>
    <row r="81" spans="1:10" customFormat="1" x14ac:dyDescent="0.25">
      <c r="A81" s="240" t="s">
        <v>43</v>
      </c>
      <c r="B81" s="240" t="s">
        <v>172</v>
      </c>
      <c r="C81" s="374" t="s">
        <v>122</v>
      </c>
      <c r="D81" s="349" t="s">
        <v>15</v>
      </c>
      <c r="E81" s="349">
        <v>9</v>
      </c>
      <c r="F81" s="183"/>
      <c r="G81" s="84">
        <v>0</v>
      </c>
      <c r="H81" s="60"/>
      <c r="I81" s="293">
        <f>E81*G81</f>
        <v>0</v>
      </c>
    </row>
    <row r="82" spans="1:10" customFormat="1" x14ac:dyDescent="0.25">
      <c r="A82" s="241" t="s">
        <v>44</v>
      </c>
      <c r="B82" s="241" t="s">
        <v>173</v>
      </c>
      <c r="C82" s="371" t="s">
        <v>123</v>
      </c>
      <c r="D82" s="350" t="s">
        <v>15</v>
      </c>
      <c r="E82" s="350">
        <v>1</v>
      </c>
      <c r="F82" s="183">
        <v>0</v>
      </c>
      <c r="G82" s="34"/>
      <c r="H82" s="35">
        <f>E82*F82</f>
        <v>0</v>
      </c>
      <c r="I82" s="295"/>
      <c r="J82" s="4"/>
    </row>
    <row r="83" spans="1:10" customFormat="1" x14ac:dyDescent="0.25">
      <c r="A83" s="241" t="s">
        <v>101</v>
      </c>
      <c r="B83" s="241" t="s">
        <v>173</v>
      </c>
      <c r="C83" s="371" t="s">
        <v>124</v>
      </c>
      <c r="D83" s="350" t="s">
        <v>15</v>
      </c>
      <c r="E83" s="350">
        <v>2</v>
      </c>
      <c r="F83" s="183">
        <v>0</v>
      </c>
      <c r="G83" s="34"/>
      <c r="H83" s="35">
        <f t="shared" ref="H83:H85" si="3">E83*F83</f>
        <v>0</v>
      </c>
      <c r="I83" s="295"/>
      <c r="J83" s="4"/>
    </row>
    <row r="84" spans="1:10" customFormat="1" x14ac:dyDescent="0.25">
      <c r="A84" s="241" t="s">
        <v>103</v>
      </c>
      <c r="B84" s="241" t="s">
        <v>173</v>
      </c>
      <c r="C84" s="371" t="s">
        <v>125</v>
      </c>
      <c r="D84" s="350" t="s">
        <v>15</v>
      </c>
      <c r="E84" s="350">
        <v>2</v>
      </c>
      <c r="F84" s="183">
        <v>0</v>
      </c>
      <c r="G84" s="34"/>
      <c r="H84" s="35">
        <f t="shared" si="3"/>
        <v>0</v>
      </c>
      <c r="I84" s="295"/>
      <c r="J84" s="4"/>
    </row>
    <row r="85" spans="1:10" customFormat="1" x14ac:dyDescent="0.25">
      <c r="A85" s="241" t="s">
        <v>105</v>
      </c>
      <c r="B85" s="241" t="s">
        <v>173</v>
      </c>
      <c r="C85" s="371" t="s">
        <v>126</v>
      </c>
      <c r="D85" s="350" t="s">
        <v>15</v>
      </c>
      <c r="E85" s="350">
        <v>4</v>
      </c>
      <c r="F85" s="183">
        <v>0</v>
      </c>
      <c r="G85" s="34"/>
      <c r="H85" s="35">
        <f t="shared" si="3"/>
        <v>0</v>
      </c>
      <c r="I85" s="295"/>
      <c r="J85" s="4"/>
    </row>
    <row r="86" spans="1:10" customFormat="1" ht="25.5" x14ac:dyDescent="0.25">
      <c r="A86" s="240" t="s">
        <v>16</v>
      </c>
      <c r="B86" s="240" t="s">
        <v>172</v>
      </c>
      <c r="C86" s="374" t="s">
        <v>155</v>
      </c>
      <c r="D86" s="349" t="s">
        <v>15</v>
      </c>
      <c r="E86" s="349">
        <v>6</v>
      </c>
      <c r="F86" s="189"/>
      <c r="G86" s="84">
        <v>0</v>
      </c>
      <c r="H86" s="60"/>
      <c r="I86" s="293">
        <f>E86*G86</f>
        <v>0</v>
      </c>
      <c r="J86" s="4"/>
    </row>
    <row r="87" spans="1:10" customFormat="1" x14ac:dyDescent="0.25">
      <c r="A87" s="241" t="s">
        <v>17</v>
      </c>
      <c r="B87" s="241" t="s">
        <v>173</v>
      </c>
      <c r="C87" s="375" t="s">
        <v>158</v>
      </c>
      <c r="D87" s="350" t="s">
        <v>15</v>
      </c>
      <c r="E87" s="350">
        <v>6</v>
      </c>
      <c r="F87" s="183">
        <v>0</v>
      </c>
      <c r="G87" s="84"/>
      <c r="H87" s="35">
        <f t="shared" ref="H87:H93" si="4">E87*F87</f>
        <v>0</v>
      </c>
      <c r="I87" s="293"/>
      <c r="J87" s="4"/>
    </row>
    <row r="88" spans="1:10" customFormat="1" x14ac:dyDescent="0.25">
      <c r="A88" s="241" t="s">
        <v>129</v>
      </c>
      <c r="B88" s="241" t="s">
        <v>173</v>
      </c>
      <c r="C88" s="371" t="s">
        <v>63</v>
      </c>
      <c r="D88" s="350" t="s">
        <v>15</v>
      </c>
      <c r="E88" s="350">
        <v>1</v>
      </c>
      <c r="F88" s="183">
        <v>0</v>
      </c>
      <c r="G88" s="84"/>
      <c r="H88" s="35">
        <f t="shared" si="4"/>
        <v>0</v>
      </c>
      <c r="I88" s="293"/>
      <c r="J88" s="4"/>
    </row>
    <row r="89" spans="1:10" customFormat="1" x14ac:dyDescent="0.25">
      <c r="A89" s="241" t="s">
        <v>130</v>
      </c>
      <c r="B89" s="241" t="s">
        <v>173</v>
      </c>
      <c r="C89" s="371" t="s">
        <v>95</v>
      </c>
      <c r="D89" s="350" t="s">
        <v>15</v>
      </c>
      <c r="E89" s="350">
        <v>5</v>
      </c>
      <c r="F89" s="183">
        <v>0</v>
      </c>
      <c r="G89" s="84"/>
      <c r="H89" s="35">
        <f t="shared" si="4"/>
        <v>0</v>
      </c>
      <c r="I89" s="293"/>
      <c r="J89" s="4"/>
    </row>
    <row r="90" spans="1:10" customFormat="1" x14ac:dyDescent="0.25">
      <c r="A90" s="241" t="s">
        <v>131</v>
      </c>
      <c r="B90" s="241" t="s">
        <v>173</v>
      </c>
      <c r="C90" s="371" t="s">
        <v>67</v>
      </c>
      <c r="D90" s="350" t="s">
        <v>15</v>
      </c>
      <c r="E90" s="350">
        <v>6</v>
      </c>
      <c r="F90" s="183">
        <v>0</v>
      </c>
      <c r="G90" s="84"/>
      <c r="H90" s="35">
        <f t="shared" si="4"/>
        <v>0</v>
      </c>
      <c r="I90" s="293"/>
      <c r="J90" s="4"/>
    </row>
    <row r="91" spans="1:10" customFormat="1" x14ac:dyDescent="0.25">
      <c r="A91" s="241" t="s">
        <v>132</v>
      </c>
      <c r="B91" s="241" t="s">
        <v>173</v>
      </c>
      <c r="C91" s="371" t="s">
        <v>69</v>
      </c>
      <c r="D91" s="350" t="s">
        <v>15</v>
      </c>
      <c r="E91" s="350">
        <v>1</v>
      </c>
      <c r="F91" s="183">
        <v>0</v>
      </c>
      <c r="G91" s="34"/>
      <c r="H91" s="35">
        <f t="shared" si="4"/>
        <v>0</v>
      </c>
      <c r="I91" s="295"/>
      <c r="J91" s="4"/>
    </row>
    <row r="92" spans="1:10" customFormat="1" x14ac:dyDescent="0.25">
      <c r="A92" s="241" t="s">
        <v>133</v>
      </c>
      <c r="B92" s="241" t="s">
        <v>173</v>
      </c>
      <c r="C92" s="371" t="s">
        <v>88</v>
      </c>
      <c r="D92" s="350" t="s">
        <v>15</v>
      </c>
      <c r="E92" s="350">
        <v>6</v>
      </c>
      <c r="F92" s="183">
        <v>0</v>
      </c>
      <c r="G92" s="84"/>
      <c r="H92" s="35">
        <f t="shared" si="4"/>
        <v>0</v>
      </c>
      <c r="I92" s="293"/>
      <c r="J92" s="4"/>
    </row>
    <row r="93" spans="1:10" customFormat="1" x14ac:dyDescent="0.25">
      <c r="A93" s="241" t="s">
        <v>134</v>
      </c>
      <c r="B93" s="241" t="s">
        <v>173</v>
      </c>
      <c r="C93" s="371" t="s">
        <v>99</v>
      </c>
      <c r="D93" s="350" t="s">
        <v>15</v>
      </c>
      <c r="E93" s="350">
        <v>12</v>
      </c>
      <c r="F93" s="183">
        <v>0</v>
      </c>
      <c r="G93" s="84"/>
      <c r="H93" s="35">
        <f t="shared" si="4"/>
        <v>0</v>
      </c>
      <c r="I93" s="293"/>
      <c r="J93" s="4"/>
    </row>
    <row r="94" spans="1:10" customFormat="1" x14ac:dyDescent="0.25">
      <c r="A94" s="240" t="s">
        <v>18</v>
      </c>
      <c r="B94" s="240" t="s">
        <v>172</v>
      </c>
      <c r="C94" s="374" t="s">
        <v>20</v>
      </c>
      <c r="D94" s="349" t="s">
        <v>15</v>
      </c>
      <c r="E94" s="349">
        <f>E96+E97+E99</f>
        <v>21</v>
      </c>
      <c r="F94" s="183"/>
      <c r="G94" s="84">
        <v>0</v>
      </c>
      <c r="H94" s="60"/>
      <c r="I94" s="293">
        <f>E94*G94</f>
        <v>0</v>
      </c>
    </row>
    <row r="95" spans="1:10" customFormat="1" x14ac:dyDescent="0.25">
      <c r="A95" s="241" t="s">
        <v>135</v>
      </c>
      <c r="B95" s="241" t="s">
        <v>173</v>
      </c>
      <c r="C95" s="371" t="s">
        <v>71</v>
      </c>
      <c r="D95" s="350" t="s">
        <v>15</v>
      </c>
      <c r="E95" s="350">
        <v>33</v>
      </c>
      <c r="F95" s="183">
        <v>0</v>
      </c>
      <c r="G95" s="84"/>
      <c r="H95" s="35">
        <f t="shared" ref="H95" si="5">E95*F95</f>
        <v>0</v>
      </c>
      <c r="I95" s="293"/>
      <c r="J95" s="4"/>
    </row>
    <row r="96" spans="1:10" customFormat="1" x14ac:dyDescent="0.25">
      <c r="A96" s="241" t="s">
        <v>143</v>
      </c>
      <c r="B96" s="241" t="s">
        <v>173</v>
      </c>
      <c r="C96" s="371" t="s">
        <v>100</v>
      </c>
      <c r="D96" s="350" t="s">
        <v>15</v>
      </c>
      <c r="E96" s="350">
        <v>13</v>
      </c>
      <c r="F96" s="183">
        <v>0</v>
      </c>
      <c r="G96" s="34"/>
      <c r="H96" s="35">
        <f>E96*F96</f>
        <v>0</v>
      </c>
      <c r="I96" s="295"/>
      <c r="J96" s="4"/>
    </row>
    <row r="97" spans="1:10" customFormat="1" x14ac:dyDescent="0.25">
      <c r="A97" s="241" t="s">
        <v>144</v>
      </c>
      <c r="B97" s="241" t="s">
        <v>173</v>
      </c>
      <c r="C97" s="371" t="s">
        <v>104</v>
      </c>
      <c r="D97" s="350" t="s">
        <v>15</v>
      </c>
      <c r="E97" s="350">
        <v>2</v>
      </c>
      <c r="F97" s="183">
        <v>0</v>
      </c>
      <c r="G97" s="34"/>
      <c r="H97" s="35">
        <f>E97*F97</f>
        <v>0</v>
      </c>
      <c r="I97" s="295"/>
      <c r="J97" s="4"/>
    </row>
    <row r="98" spans="1:10" customFormat="1" x14ac:dyDescent="0.25">
      <c r="A98" s="241" t="s">
        <v>145</v>
      </c>
      <c r="B98" s="241" t="s">
        <v>173</v>
      </c>
      <c r="C98" s="371" t="s">
        <v>102</v>
      </c>
      <c r="D98" s="350" t="s">
        <v>15</v>
      </c>
      <c r="E98" s="350">
        <v>1</v>
      </c>
      <c r="F98" s="183">
        <v>0</v>
      </c>
      <c r="G98" s="34"/>
      <c r="H98" s="35">
        <f>E98*F98</f>
        <v>0</v>
      </c>
      <c r="I98" s="295"/>
      <c r="J98" s="4"/>
    </row>
    <row r="99" spans="1:10" customFormat="1" x14ac:dyDescent="0.25">
      <c r="A99" s="241" t="s">
        <v>146</v>
      </c>
      <c r="B99" s="241" t="s">
        <v>173</v>
      </c>
      <c r="C99" s="367" t="s">
        <v>106</v>
      </c>
      <c r="D99" s="351" t="s">
        <v>15</v>
      </c>
      <c r="E99" s="351">
        <v>6</v>
      </c>
      <c r="F99" s="183">
        <v>0</v>
      </c>
      <c r="G99" s="34"/>
      <c r="H99" s="35">
        <f>E99*F99</f>
        <v>0</v>
      </c>
      <c r="I99" s="295"/>
      <c r="J99" s="4"/>
    </row>
    <row r="100" spans="1:10" customFormat="1" x14ac:dyDescent="0.25">
      <c r="A100" s="240" t="s">
        <v>19</v>
      </c>
      <c r="B100" s="240" t="s">
        <v>172</v>
      </c>
      <c r="C100" s="374" t="s">
        <v>107</v>
      </c>
      <c r="D100" s="349" t="s">
        <v>12</v>
      </c>
      <c r="E100" s="342">
        <f>E43</f>
        <v>11.97</v>
      </c>
      <c r="F100" s="189"/>
      <c r="G100" s="84">
        <v>0</v>
      </c>
      <c r="H100" s="334"/>
      <c r="I100" s="328">
        <f>E100*G100</f>
        <v>0</v>
      </c>
    </row>
    <row r="101" spans="1:10" customFormat="1" x14ac:dyDescent="0.25">
      <c r="A101" s="240" t="s">
        <v>21</v>
      </c>
      <c r="B101" s="240" t="s">
        <v>172</v>
      </c>
      <c r="C101" s="374" t="s">
        <v>108</v>
      </c>
      <c r="D101" s="349" t="s">
        <v>12</v>
      </c>
      <c r="E101" s="342">
        <f>E37+E34+E78+E75</f>
        <v>224.64000000000001</v>
      </c>
      <c r="F101" s="189"/>
      <c r="G101" s="84">
        <v>0</v>
      </c>
      <c r="H101" s="334"/>
      <c r="I101" s="328">
        <f>E101*G101</f>
        <v>0</v>
      </c>
    </row>
    <row r="102" spans="1:10" customFormat="1" x14ac:dyDescent="0.25">
      <c r="A102" s="240" t="s">
        <v>140</v>
      </c>
      <c r="B102" s="240" t="s">
        <v>172</v>
      </c>
      <c r="C102" s="374" t="s">
        <v>109</v>
      </c>
      <c r="D102" s="349" t="s">
        <v>12</v>
      </c>
      <c r="E102" s="342">
        <f>E31</f>
        <v>41.8</v>
      </c>
      <c r="F102" s="189"/>
      <c r="G102" s="84">
        <v>0</v>
      </c>
      <c r="H102" s="334"/>
      <c r="I102" s="328">
        <f t="shared" ref="I102" si="6">E102*G102</f>
        <v>0</v>
      </c>
    </row>
    <row r="103" spans="1:10" customFormat="1" ht="15.75" thickBot="1" x14ac:dyDescent="0.3">
      <c r="A103" s="246" t="s">
        <v>141</v>
      </c>
      <c r="B103" s="246" t="s">
        <v>172</v>
      </c>
      <c r="C103" s="376" t="s">
        <v>25</v>
      </c>
      <c r="D103" s="360" t="s">
        <v>12</v>
      </c>
      <c r="E103" s="352">
        <f>E100+E101+E102</f>
        <v>278.41000000000003</v>
      </c>
      <c r="F103" s="189"/>
      <c r="G103" s="84">
        <v>0</v>
      </c>
      <c r="H103" s="334"/>
      <c r="I103" s="328">
        <f>E103*G103</f>
        <v>0</v>
      </c>
    </row>
    <row r="104" spans="1:10" customFormat="1" x14ac:dyDescent="0.25">
      <c r="A104" s="242"/>
      <c r="B104" s="381"/>
      <c r="C104" s="369" t="s">
        <v>174</v>
      </c>
      <c r="D104" s="242"/>
      <c r="E104" s="242"/>
      <c r="F104" s="335"/>
      <c r="G104" s="324"/>
      <c r="H104" s="331">
        <f>SUM(H54:H103)</f>
        <v>0</v>
      </c>
      <c r="I104" s="116">
        <f>SUM(I53:I103)</f>
        <v>0</v>
      </c>
    </row>
    <row r="105" spans="1:10" customFormat="1" ht="15.75" thickBot="1" x14ac:dyDescent="0.3">
      <c r="A105" s="243"/>
      <c r="B105" s="382"/>
      <c r="C105" s="370" t="s">
        <v>175</v>
      </c>
      <c r="D105" s="243"/>
      <c r="E105" s="243"/>
      <c r="F105" s="336"/>
      <c r="G105" s="325"/>
      <c r="H105" s="337"/>
      <c r="I105" s="124">
        <f>H104+I104</f>
        <v>0</v>
      </c>
    </row>
    <row r="106" spans="1:10" customFormat="1" ht="15.75" thickBot="1" x14ac:dyDescent="0.3">
      <c r="A106" s="401"/>
      <c r="B106" s="409" t="s">
        <v>193</v>
      </c>
      <c r="C106" s="402" t="s">
        <v>233</v>
      </c>
      <c r="D106" s="403"/>
      <c r="E106" s="404"/>
      <c r="F106" s="405"/>
      <c r="G106" s="406"/>
      <c r="H106" s="407"/>
      <c r="I106" s="408"/>
    </row>
    <row r="107" spans="1:10" customFormat="1" ht="25.5" x14ac:dyDescent="0.25">
      <c r="A107" s="410">
        <v>1</v>
      </c>
      <c r="B107" s="259" t="s">
        <v>172</v>
      </c>
      <c r="C107" s="231" t="s">
        <v>28</v>
      </c>
      <c r="D107" s="233" t="s">
        <v>36</v>
      </c>
      <c r="E107" s="411">
        <v>139.63</v>
      </c>
      <c r="F107" s="416"/>
      <c r="G107" s="417">
        <v>0</v>
      </c>
      <c r="H107" s="418"/>
      <c r="I107" s="417">
        <f t="shared" ref="I107:I111" si="7">E107*G107</f>
        <v>0</v>
      </c>
    </row>
    <row r="108" spans="1:10" customFormat="1" ht="25.5" x14ac:dyDescent="0.25">
      <c r="A108" s="240" t="s">
        <v>11</v>
      </c>
      <c r="B108" s="261" t="s">
        <v>172</v>
      </c>
      <c r="C108" s="249" t="s">
        <v>23</v>
      </c>
      <c r="D108" s="229" t="s">
        <v>36</v>
      </c>
      <c r="E108" s="412">
        <v>4.32</v>
      </c>
      <c r="F108" s="419"/>
      <c r="G108" s="420">
        <v>0</v>
      </c>
      <c r="H108" s="421"/>
      <c r="I108" s="420">
        <f t="shared" si="7"/>
        <v>0</v>
      </c>
    </row>
    <row r="109" spans="1:10" customFormat="1" x14ac:dyDescent="0.25">
      <c r="A109" s="240" t="s">
        <v>37</v>
      </c>
      <c r="B109" s="261" t="s">
        <v>172</v>
      </c>
      <c r="C109" s="249" t="s">
        <v>38</v>
      </c>
      <c r="D109" s="229" t="s">
        <v>7</v>
      </c>
      <c r="E109" s="412">
        <v>4.32</v>
      </c>
      <c r="F109" s="422"/>
      <c r="G109" s="420">
        <v>0</v>
      </c>
      <c r="H109" s="421"/>
      <c r="I109" s="420">
        <f t="shared" si="7"/>
        <v>0</v>
      </c>
    </row>
    <row r="110" spans="1:10" customFormat="1" x14ac:dyDescent="0.25">
      <c r="A110" s="240" t="s">
        <v>13</v>
      </c>
      <c r="B110" s="261" t="s">
        <v>172</v>
      </c>
      <c r="C110" s="249" t="s">
        <v>39</v>
      </c>
      <c r="D110" s="229" t="s">
        <v>22</v>
      </c>
      <c r="E110" s="412">
        <f>(E107+E108)*1.6</f>
        <v>230.32</v>
      </c>
      <c r="F110" s="419"/>
      <c r="G110" s="420">
        <v>0</v>
      </c>
      <c r="H110" s="421"/>
      <c r="I110" s="420">
        <f t="shared" si="7"/>
        <v>0</v>
      </c>
    </row>
    <row r="111" spans="1:10" customFormat="1" ht="15.75" x14ac:dyDescent="0.25">
      <c r="A111" s="240" t="s">
        <v>40</v>
      </c>
      <c r="B111" s="261" t="s">
        <v>172</v>
      </c>
      <c r="C111" s="249" t="s">
        <v>41</v>
      </c>
      <c r="D111" s="229" t="s">
        <v>36</v>
      </c>
      <c r="E111" s="412">
        <v>1.1599999999999999</v>
      </c>
      <c r="F111" s="419"/>
      <c r="G111" s="420">
        <v>0</v>
      </c>
      <c r="H111" s="421"/>
      <c r="I111" s="420">
        <f t="shared" si="7"/>
        <v>0</v>
      </c>
    </row>
    <row r="112" spans="1:10" customFormat="1" x14ac:dyDescent="0.25">
      <c r="A112" s="241" t="s">
        <v>42</v>
      </c>
      <c r="B112" s="262" t="s">
        <v>173</v>
      </c>
      <c r="C112" s="250" t="s">
        <v>24</v>
      </c>
      <c r="D112" s="230" t="s">
        <v>7</v>
      </c>
      <c r="E112" s="413">
        <f>1.1*E111</f>
        <v>1.276</v>
      </c>
      <c r="F112" s="423">
        <v>0</v>
      </c>
      <c r="G112" s="424"/>
      <c r="H112" s="425">
        <f>E112*F112</f>
        <v>0</v>
      </c>
      <c r="I112" s="424"/>
    </row>
    <row r="113" spans="1:9" customFormat="1" ht="15.75" x14ac:dyDescent="0.25">
      <c r="A113" s="240" t="s">
        <v>43</v>
      </c>
      <c r="B113" s="261" t="s">
        <v>172</v>
      </c>
      <c r="C113" s="249" t="s">
        <v>29</v>
      </c>
      <c r="D113" s="229" t="s">
        <v>36</v>
      </c>
      <c r="E113" s="412">
        <v>8.9600000000000009</v>
      </c>
      <c r="F113" s="419"/>
      <c r="G113" s="420">
        <v>0</v>
      </c>
      <c r="H113" s="421"/>
      <c r="I113" s="420">
        <f>E113*G113</f>
        <v>0</v>
      </c>
    </row>
    <row r="114" spans="1:9" customFormat="1" ht="15.75" x14ac:dyDescent="0.25">
      <c r="A114" s="241" t="s">
        <v>44</v>
      </c>
      <c r="B114" s="262" t="s">
        <v>173</v>
      </c>
      <c r="C114" s="250" t="s">
        <v>24</v>
      </c>
      <c r="D114" s="230" t="s">
        <v>142</v>
      </c>
      <c r="E114" s="413">
        <f>1.1*E113</f>
        <v>9.8560000000000016</v>
      </c>
      <c r="F114" s="423">
        <v>0</v>
      </c>
      <c r="G114" s="424"/>
      <c r="H114" s="425">
        <f>E114*F114</f>
        <v>0</v>
      </c>
      <c r="I114" s="424"/>
    </row>
    <row r="115" spans="1:9" customFormat="1" ht="25.5" x14ac:dyDescent="0.25">
      <c r="A115" s="240" t="s">
        <v>16</v>
      </c>
      <c r="B115" s="261" t="s">
        <v>172</v>
      </c>
      <c r="C115" s="249" t="s">
        <v>45</v>
      </c>
      <c r="D115" s="229" t="s">
        <v>7</v>
      </c>
      <c r="E115" s="412">
        <v>120.37</v>
      </c>
      <c r="F115" s="419"/>
      <c r="G115" s="420">
        <v>0</v>
      </c>
      <c r="H115" s="421"/>
      <c r="I115" s="420">
        <f>E115*G115</f>
        <v>0</v>
      </c>
    </row>
    <row r="116" spans="1:9" customFormat="1" x14ac:dyDescent="0.25">
      <c r="A116" s="241" t="s">
        <v>17</v>
      </c>
      <c r="B116" s="262" t="s">
        <v>173</v>
      </c>
      <c r="C116" s="250" t="s">
        <v>24</v>
      </c>
      <c r="D116" s="230" t="s">
        <v>7</v>
      </c>
      <c r="E116" s="413">
        <v>23.2</v>
      </c>
      <c r="F116" s="423">
        <v>0</v>
      </c>
      <c r="G116" s="424"/>
      <c r="H116" s="425">
        <f t="shared" ref="H116:H117" si="8">E116*F116</f>
        <v>0</v>
      </c>
      <c r="I116" s="424"/>
    </row>
    <row r="117" spans="1:9" customFormat="1" x14ac:dyDescent="0.25">
      <c r="A117" s="241" t="s">
        <v>129</v>
      </c>
      <c r="B117" s="262" t="s">
        <v>173</v>
      </c>
      <c r="C117" s="250" t="s">
        <v>194</v>
      </c>
      <c r="D117" s="230" t="s">
        <v>7</v>
      </c>
      <c r="E117" s="413">
        <v>109.21</v>
      </c>
      <c r="F117" s="423">
        <v>0</v>
      </c>
      <c r="G117" s="424"/>
      <c r="H117" s="425">
        <f t="shared" si="8"/>
        <v>0</v>
      </c>
      <c r="I117" s="424"/>
    </row>
    <row r="118" spans="1:9" customFormat="1" ht="15.75" x14ac:dyDescent="0.25">
      <c r="A118" s="240" t="s">
        <v>18</v>
      </c>
      <c r="B118" s="261" t="s">
        <v>172</v>
      </c>
      <c r="C118" s="249" t="s">
        <v>8</v>
      </c>
      <c r="D118" s="229" t="s">
        <v>36</v>
      </c>
      <c r="E118" s="412">
        <f>E115+E113</f>
        <v>129.33000000000001</v>
      </c>
      <c r="F118" s="419"/>
      <c r="G118" s="420">
        <v>0</v>
      </c>
      <c r="H118" s="421"/>
      <c r="I118" s="420">
        <f t="shared" ref="I118:I119" si="9">E118*G118</f>
        <v>0</v>
      </c>
    </row>
    <row r="119" spans="1:9" customFormat="1" ht="25.5" x14ac:dyDescent="0.25">
      <c r="A119" s="240" t="s">
        <v>19</v>
      </c>
      <c r="B119" s="261" t="s">
        <v>172</v>
      </c>
      <c r="C119" s="249" t="s">
        <v>26</v>
      </c>
      <c r="D119" s="229" t="s">
        <v>12</v>
      </c>
      <c r="E119" s="412">
        <v>6.7</v>
      </c>
      <c r="F119" s="419"/>
      <c r="G119" s="420">
        <v>0</v>
      </c>
      <c r="H119" s="421"/>
      <c r="I119" s="420">
        <f t="shared" si="9"/>
        <v>0</v>
      </c>
    </row>
    <row r="120" spans="1:9" customFormat="1" x14ac:dyDescent="0.25">
      <c r="A120" s="241" t="s">
        <v>136</v>
      </c>
      <c r="B120" s="262" t="s">
        <v>173</v>
      </c>
      <c r="C120" s="250" t="s">
        <v>195</v>
      </c>
      <c r="D120" s="230" t="s">
        <v>12</v>
      </c>
      <c r="E120" s="413">
        <v>6.7</v>
      </c>
      <c r="F120" s="423">
        <v>0</v>
      </c>
      <c r="G120" s="424"/>
      <c r="H120" s="425">
        <f t="shared" ref="H120:H121" si="10">E120*F120</f>
        <v>0</v>
      </c>
      <c r="I120" s="424"/>
    </row>
    <row r="121" spans="1:9" customFormat="1" x14ac:dyDescent="0.25">
      <c r="A121" s="241" t="s">
        <v>137</v>
      </c>
      <c r="B121" s="262" t="s">
        <v>173</v>
      </c>
      <c r="C121" s="250" t="s">
        <v>196</v>
      </c>
      <c r="D121" s="230" t="s">
        <v>15</v>
      </c>
      <c r="E121" s="413">
        <v>2</v>
      </c>
      <c r="F121" s="423">
        <v>0</v>
      </c>
      <c r="G121" s="424"/>
      <c r="H121" s="425">
        <f t="shared" si="10"/>
        <v>0</v>
      </c>
      <c r="I121" s="424"/>
    </row>
    <row r="122" spans="1:9" customFormat="1" x14ac:dyDescent="0.25">
      <c r="A122" s="240" t="s">
        <v>21</v>
      </c>
      <c r="B122" s="261" t="s">
        <v>172</v>
      </c>
      <c r="C122" s="249" t="s">
        <v>232</v>
      </c>
      <c r="D122" s="229" t="s">
        <v>12</v>
      </c>
      <c r="E122" s="412">
        <v>1.8</v>
      </c>
      <c r="F122" s="419"/>
      <c r="G122" s="420">
        <v>0</v>
      </c>
      <c r="H122" s="421"/>
      <c r="I122" s="420">
        <f>E122*G122</f>
        <v>0</v>
      </c>
    </row>
    <row r="123" spans="1:9" customFormat="1" x14ac:dyDescent="0.25">
      <c r="A123" s="241" t="s">
        <v>197</v>
      </c>
      <c r="B123" s="262" t="s">
        <v>173</v>
      </c>
      <c r="C123" s="250" t="s">
        <v>198</v>
      </c>
      <c r="D123" s="230" t="s">
        <v>12</v>
      </c>
      <c r="E123" s="413">
        <v>1.8</v>
      </c>
      <c r="F123" s="423">
        <v>0</v>
      </c>
      <c r="G123" s="424"/>
      <c r="H123" s="425">
        <f t="shared" ref="H123:H124" si="11">E123*F123</f>
        <v>0</v>
      </c>
      <c r="I123" s="424"/>
    </row>
    <row r="124" spans="1:9" customFormat="1" x14ac:dyDescent="0.25">
      <c r="A124" s="241" t="s">
        <v>199</v>
      </c>
      <c r="B124" s="262" t="s">
        <v>173</v>
      </c>
      <c r="C124" s="250" t="s">
        <v>200</v>
      </c>
      <c r="D124" s="230" t="s">
        <v>15</v>
      </c>
      <c r="E124" s="413">
        <v>2</v>
      </c>
      <c r="F124" s="423">
        <v>0</v>
      </c>
      <c r="G124" s="424"/>
      <c r="H124" s="425">
        <f t="shared" si="11"/>
        <v>0</v>
      </c>
      <c r="I124" s="424"/>
    </row>
    <row r="125" spans="1:9" customFormat="1" x14ac:dyDescent="0.25">
      <c r="A125" s="240" t="s">
        <v>140</v>
      </c>
      <c r="B125" s="261" t="s">
        <v>172</v>
      </c>
      <c r="C125" s="255" t="s">
        <v>238</v>
      </c>
      <c r="D125" s="229" t="s">
        <v>7</v>
      </c>
      <c r="E125" s="412">
        <f>0.54+0.8</f>
        <v>1.34</v>
      </c>
      <c r="F125" s="426"/>
      <c r="G125" s="420">
        <v>0</v>
      </c>
      <c r="H125" s="427"/>
      <c r="I125" s="420">
        <f>E125*G125</f>
        <v>0</v>
      </c>
    </row>
    <row r="126" spans="1:9" customFormat="1" x14ac:dyDescent="0.25">
      <c r="A126" s="241" t="s">
        <v>201</v>
      </c>
      <c r="B126" s="262" t="s">
        <v>173</v>
      </c>
      <c r="C126" s="251" t="s">
        <v>30</v>
      </c>
      <c r="D126" s="230" t="s">
        <v>7</v>
      </c>
      <c r="E126" s="413">
        <f>1.25*E125</f>
        <v>1.675</v>
      </c>
      <c r="F126" s="423">
        <v>0</v>
      </c>
      <c r="G126" s="428"/>
      <c r="H126" s="425">
        <f>E126*F126</f>
        <v>0</v>
      </c>
      <c r="I126" s="428"/>
    </row>
    <row r="127" spans="1:9" customFormat="1" ht="25.5" x14ac:dyDescent="0.25">
      <c r="A127" s="240" t="s">
        <v>141</v>
      </c>
      <c r="B127" s="261" t="s">
        <v>172</v>
      </c>
      <c r="C127" s="255" t="s">
        <v>234</v>
      </c>
      <c r="D127" s="229" t="s">
        <v>15</v>
      </c>
      <c r="E127" s="414">
        <v>1</v>
      </c>
      <c r="F127" s="426"/>
      <c r="G127" s="420">
        <v>0</v>
      </c>
      <c r="H127" s="427"/>
      <c r="I127" s="420">
        <f>E127*G127</f>
        <v>0</v>
      </c>
    </row>
    <row r="128" spans="1:9" customFormat="1" x14ac:dyDescent="0.25">
      <c r="A128" s="241" t="s">
        <v>202</v>
      </c>
      <c r="B128" s="262" t="s">
        <v>173</v>
      </c>
      <c r="C128" s="251" t="s">
        <v>158</v>
      </c>
      <c r="D128" s="230" t="s">
        <v>15</v>
      </c>
      <c r="E128" s="415">
        <v>1</v>
      </c>
      <c r="F128" s="423">
        <v>0</v>
      </c>
      <c r="G128" s="428"/>
      <c r="H128" s="425">
        <f t="shared" ref="H128:H132" si="12">E128*F128</f>
        <v>0</v>
      </c>
      <c r="I128" s="428"/>
    </row>
    <row r="129" spans="1:9" customFormat="1" x14ac:dyDescent="0.25">
      <c r="A129" s="241" t="s">
        <v>203</v>
      </c>
      <c r="B129" s="262" t="s">
        <v>173</v>
      </c>
      <c r="C129" s="251" t="s">
        <v>63</v>
      </c>
      <c r="D129" s="230" t="s">
        <v>15</v>
      </c>
      <c r="E129" s="415">
        <v>1</v>
      </c>
      <c r="F129" s="423">
        <v>0</v>
      </c>
      <c r="G129" s="428"/>
      <c r="H129" s="425">
        <f t="shared" si="12"/>
        <v>0</v>
      </c>
      <c r="I129" s="428"/>
    </row>
    <row r="130" spans="1:9" customFormat="1" x14ac:dyDescent="0.25">
      <c r="A130" s="241" t="s">
        <v>204</v>
      </c>
      <c r="B130" s="262" t="s">
        <v>173</v>
      </c>
      <c r="C130" s="251" t="s">
        <v>65</v>
      </c>
      <c r="D130" s="230" t="s">
        <v>15</v>
      </c>
      <c r="E130" s="415">
        <v>1</v>
      </c>
      <c r="F130" s="423">
        <v>0</v>
      </c>
      <c r="G130" s="428"/>
      <c r="H130" s="425">
        <f t="shared" si="12"/>
        <v>0</v>
      </c>
      <c r="I130" s="428"/>
    </row>
    <row r="131" spans="1:9" customFormat="1" x14ac:dyDescent="0.25">
      <c r="A131" s="241" t="s">
        <v>205</v>
      </c>
      <c r="B131" s="262" t="s">
        <v>173</v>
      </c>
      <c r="C131" s="251" t="s">
        <v>67</v>
      </c>
      <c r="D131" s="230" t="s">
        <v>15</v>
      </c>
      <c r="E131" s="415">
        <v>1</v>
      </c>
      <c r="F131" s="423">
        <v>0</v>
      </c>
      <c r="G131" s="428"/>
      <c r="H131" s="425">
        <f t="shared" si="12"/>
        <v>0</v>
      </c>
      <c r="I131" s="428"/>
    </row>
    <row r="132" spans="1:9" customFormat="1" x14ac:dyDescent="0.25">
      <c r="A132" s="241" t="s">
        <v>206</v>
      </c>
      <c r="B132" s="262" t="s">
        <v>173</v>
      </c>
      <c r="C132" s="251" t="s">
        <v>90</v>
      </c>
      <c r="D132" s="230" t="s">
        <v>15</v>
      </c>
      <c r="E132" s="415">
        <v>1</v>
      </c>
      <c r="F132" s="423">
        <v>0</v>
      </c>
      <c r="G132" s="428"/>
      <c r="H132" s="425">
        <f t="shared" si="12"/>
        <v>0</v>
      </c>
      <c r="I132" s="428"/>
    </row>
    <row r="133" spans="1:9" customFormat="1" x14ac:dyDescent="0.25">
      <c r="A133" s="240" t="s">
        <v>176</v>
      </c>
      <c r="B133" s="261" t="s">
        <v>172</v>
      </c>
      <c r="C133" s="255" t="s">
        <v>235</v>
      </c>
      <c r="D133" s="229" t="s">
        <v>15</v>
      </c>
      <c r="E133" s="414">
        <v>1</v>
      </c>
      <c r="F133" s="426"/>
      <c r="G133" s="420">
        <v>0</v>
      </c>
      <c r="H133" s="427"/>
      <c r="I133" s="420">
        <f>E133*G133</f>
        <v>0</v>
      </c>
    </row>
    <row r="134" spans="1:9" customFormat="1" x14ac:dyDescent="0.25">
      <c r="A134" s="241" t="s">
        <v>207</v>
      </c>
      <c r="B134" s="262" t="s">
        <v>173</v>
      </c>
      <c r="C134" s="251" t="s">
        <v>198</v>
      </c>
      <c r="D134" s="230" t="s">
        <v>12</v>
      </c>
      <c r="E134" s="415">
        <v>1</v>
      </c>
      <c r="F134" s="423">
        <v>0</v>
      </c>
      <c r="G134" s="428"/>
      <c r="H134" s="425">
        <f t="shared" ref="H134:H140" si="13">E134*F134</f>
        <v>0</v>
      </c>
      <c r="I134" s="428"/>
    </row>
    <row r="135" spans="1:9" customFormat="1" x14ac:dyDescent="0.25">
      <c r="A135" s="241" t="s">
        <v>208</v>
      </c>
      <c r="B135" s="262" t="s">
        <v>173</v>
      </c>
      <c r="C135" s="251" t="s">
        <v>209</v>
      </c>
      <c r="D135" s="230" t="s">
        <v>15</v>
      </c>
      <c r="E135" s="415">
        <v>1</v>
      </c>
      <c r="F135" s="423">
        <v>0</v>
      </c>
      <c r="G135" s="428"/>
      <c r="H135" s="425">
        <f t="shared" si="13"/>
        <v>0</v>
      </c>
      <c r="I135" s="428"/>
    </row>
    <row r="136" spans="1:9" customFormat="1" x14ac:dyDescent="0.25">
      <c r="A136" s="241" t="s">
        <v>210</v>
      </c>
      <c r="B136" s="262" t="s">
        <v>173</v>
      </c>
      <c r="C136" s="251" t="s">
        <v>211</v>
      </c>
      <c r="D136" s="230" t="s">
        <v>15</v>
      </c>
      <c r="E136" s="415">
        <v>1</v>
      </c>
      <c r="F136" s="423">
        <v>0</v>
      </c>
      <c r="G136" s="428"/>
      <c r="H136" s="425">
        <f t="shared" si="13"/>
        <v>0</v>
      </c>
      <c r="I136" s="428"/>
    </row>
    <row r="137" spans="1:9" customFormat="1" x14ac:dyDescent="0.25">
      <c r="A137" s="241" t="s">
        <v>212</v>
      </c>
      <c r="B137" s="262" t="s">
        <v>173</v>
      </c>
      <c r="C137" s="251" t="s">
        <v>213</v>
      </c>
      <c r="D137" s="230" t="s">
        <v>15</v>
      </c>
      <c r="E137" s="415">
        <v>1</v>
      </c>
      <c r="F137" s="423">
        <v>0</v>
      </c>
      <c r="G137" s="428"/>
      <c r="H137" s="425">
        <f t="shared" si="13"/>
        <v>0</v>
      </c>
      <c r="I137" s="428"/>
    </row>
    <row r="138" spans="1:9" customFormat="1" x14ac:dyDescent="0.25">
      <c r="A138" s="241" t="s">
        <v>214</v>
      </c>
      <c r="B138" s="262" t="s">
        <v>173</v>
      </c>
      <c r="C138" s="251" t="s">
        <v>215</v>
      </c>
      <c r="D138" s="230" t="s">
        <v>15</v>
      </c>
      <c r="E138" s="415">
        <v>1</v>
      </c>
      <c r="F138" s="423">
        <v>0</v>
      </c>
      <c r="G138" s="428"/>
      <c r="H138" s="425">
        <f t="shared" si="13"/>
        <v>0</v>
      </c>
      <c r="I138" s="428"/>
    </row>
    <row r="139" spans="1:9" customFormat="1" x14ac:dyDescent="0.25">
      <c r="A139" s="241" t="s">
        <v>216</v>
      </c>
      <c r="B139" s="262" t="s">
        <v>173</v>
      </c>
      <c r="C139" s="251" t="s">
        <v>217</v>
      </c>
      <c r="D139" s="230" t="s">
        <v>15</v>
      </c>
      <c r="E139" s="415">
        <v>8</v>
      </c>
      <c r="F139" s="423">
        <v>0</v>
      </c>
      <c r="G139" s="428"/>
      <c r="H139" s="425">
        <f t="shared" si="13"/>
        <v>0</v>
      </c>
      <c r="I139" s="428"/>
    </row>
    <row r="140" spans="1:9" customFormat="1" x14ac:dyDescent="0.25">
      <c r="A140" s="241" t="s">
        <v>218</v>
      </c>
      <c r="B140" s="262" t="s">
        <v>173</v>
      </c>
      <c r="C140" s="251" t="s">
        <v>219</v>
      </c>
      <c r="D140" s="230" t="s">
        <v>15</v>
      </c>
      <c r="E140" s="415">
        <v>8</v>
      </c>
      <c r="F140" s="423">
        <v>0</v>
      </c>
      <c r="G140" s="428"/>
      <c r="H140" s="425">
        <f t="shared" si="13"/>
        <v>0</v>
      </c>
      <c r="I140" s="428"/>
    </row>
    <row r="141" spans="1:9" customFormat="1" ht="25.5" x14ac:dyDescent="0.25">
      <c r="A141" s="240" t="s">
        <v>220</v>
      </c>
      <c r="B141" s="261" t="s">
        <v>172</v>
      </c>
      <c r="C141" s="255" t="s">
        <v>236</v>
      </c>
      <c r="D141" s="229" t="s">
        <v>15</v>
      </c>
      <c r="E141" s="414">
        <v>1</v>
      </c>
      <c r="F141" s="426"/>
      <c r="G141" s="420">
        <v>0</v>
      </c>
      <c r="H141" s="427"/>
      <c r="I141" s="420">
        <f>E141*G141</f>
        <v>0</v>
      </c>
    </row>
    <row r="142" spans="1:9" customFormat="1" x14ac:dyDescent="0.25">
      <c r="A142" s="241" t="s">
        <v>222</v>
      </c>
      <c r="B142" s="262" t="s">
        <v>173</v>
      </c>
      <c r="C142" s="251" t="s">
        <v>160</v>
      </c>
      <c r="D142" s="230" t="s">
        <v>15</v>
      </c>
      <c r="E142" s="415">
        <v>1</v>
      </c>
      <c r="F142" s="423">
        <v>0</v>
      </c>
      <c r="G142" s="428"/>
      <c r="H142" s="425">
        <f t="shared" ref="H142:H146" si="14">E142*F142</f>
        <v>0</v>
      </c>
      <c r="I142" s="428"/>
    </row>
    <row r="143" spans="1:9" customFormat="1" x14ac:dyDescent="0.25">
      <c r="A143" s="241" t="s">
        <v>223</v>
      </c>
      <c r="B143" s="262" t="s">
        <v>173</v>
      </c>
      <c r="C143" s="251" t="s">
        <v>80</v>
      </c>
      <c r="D143" s="230" t="s">
        <v>15</v>
      </c>
      <c r="E143" s="415">
        <v>3</v>
      </c>
      <c r="F143" s="423">
        <v>0</v>
      </c>
      <c r="G143" s="428"/>
      <c r="H143" s="425">
        <f t="shared" si="14"/>
        <v>0</v>
      </c>
      <c r="I143" s="428"/>
    </row>
    <row r="144" spans="1:9" customFormat="1" x14ac:dyDescent="0.25">
      <c r="A144" s="241" t="s">
        <v>224</v>
      </c>
      <c r="B144" s="262" t="s">
        <v>173</v>
      </c>
      <c r="C144" s="251" t="s">
        <v>82</v>
      </c>
      <c r="D144" s="230" t="s">
        <v>15</v>
      </c>
      <c r="E144" s="415">
        <v>2</v>
      </c>
      <c r="F144" s="423">
        <v>0</v>
      </c>
      <c r="G144" s="428"/>
      <c r="H144" s="425">
        <f t="shared" si="14"/>
        <v>0</v>
      </c>
      <c r="I144" s="428"/>
    </row>
    <row r="145" spans="1:9" customFormat="1" x14ac:dyDescent="0.25">
      <c r="A145" s="241" t="s">
        <v>225</v>
      </c>
      <c r="B145" s="262" t="s">
        <v>173</v>
      </c>
      <c r="C145" s="251" t="s">
        <v>84</v>
      </c>
      <c r="D145" s="230" t="s">
        <v>15</v>
      </c>
      <c r="E145" s="415">
        <v>1</v>
      </c>
      <c r="F145" s="423">
        <v>0</v>
      </c>
      <c r="G145" s="428"/>
      <c r="H145" s="425">
        <f t="shared" si="14"/>
        <v>0</v>
      </c>
      <c r="I145" s="428"/>
    </row>
    <row r="146" spans="1:9" customFormat="1" x14ac:dyDescent="0.25">
      <c r="A146" s="241" t="s">
        <v>226</v>
      </c>
      <c r="B146" s="262" t="s">
        <v>173</v>
      </c>
      <c r="C146" s="251" t="s">
        <v>227</v>
      </c>
      <c r="D146" s="230" t="s">
        <v>15</v>
      </c>
      <c r="E146" s="415">
        <v>1</v>
      </c>
      <c r="F146" s="423">
        <v>0</v>
      </c>
      <c r="G146" s="428"/>
      <c r="H146" s="425">
        <f t="shared" si="14"/>
        <v>0</v>
      </c>
      <c r="I146" s="428"/>
    </row>
    <row r="147" spans="1:9" customFormat="1" x14ac:dyDescent="0.25">
      <c r="A147" s="240" t="s">
        <v>228</v>
      </c>
      <c r="B147" s="261" t="s">
        <v>172</v>
      </c>
      <c r="C147" s="255" t="s">
        <v>237</v>
      </c>
      <c r="D147" s="229" t="s">
        <v>15</v>
      </c>
      <c r="E147" s="414">
        <v>1</v>
      </c>
      <c r="F147" s="426"/>
      <c r="G147" s="420">
        <v>0</v>
      </c>
      <c r="H147" s="427"/>
      <c r="I147" s="420">
        <f>E147*G147</f>
        <v>0</v>
      </c>
    </row>
    <row r="148" spans="1:9" customFormat="1" ht="25.5" x14ac:dyDescent="0.25">
      <c r="A148" s="241" t="s">
        <v>229</v>
      </c>
      <c r="B148" s="262" t="s">
        <v>173</v>
      </c>
      <c r="C148" s="251" t="s">
        <v>239</v>
      </c>
      <c r="D148" s="230" t="s">
        <v>15</v>
      </c>
      <c r="E148" s="415">
        <v>2</v>
      </c>
      <c r="F148" s="423">
        <v>0</v>
      </c>
      <c r="G148" s="428"/>
      <c r="H148" s="425">
        <f>E148*F148</f>
        <v>0</v>
      </c>
      <c r="I148" s="428"/>
    </row>
    <row r="149" spans="1:9" customFormat="1" x14ac:dyDescent="0.25">
      <c r="A149" s="241" t="s">
        <v>230</v>
      </c>
      <c r="B149" s="262" t="s">
        <v>173</v>
      </c>
      <c r="C149" s="432" t="s">
        <v>241</v>
      </c>
      <c r="D149" s="230" t="s">
        <v>15</v>
      </c>
      <c r="E149" s="415">
        <v>1</v>
      </c>
      <c r="F149" s="423">
        <v>0</v>
      </c>
      <c r="G149" s="428"/>
      <c r="H149" s="425">
        <f>E149*F149</f>
        <v>0</v>
      </c>
      <c r="I149" s="428"/>
    </row>
    <row r="150" spans="1:9" customFormat="1" x14ac:dyDescent="0.25">
      <c r="A150" s="241" t="s">
        <v>247</v>
      </c>
      <c r="B150" s="262" t="s">
        <v>173</v>
      </c>
      <c r="C150" s="432" t="s">
        <v>242</v>
      </c>
      <c r="D150" s="230" t="s">
        <v>15</v>
      </c>
      <c r="E150" s="415">
        <v>1</v>
      </c>
      <c r="F150" s="423">
        <v>0</v>
      </c>
      <c r="G150" s="428"/>
      <c r="H150" s="425">
        <f>E150*F150</f>
        <v>0</v>
      </c>
      <c r="I150" s="428"/>
    </row>
    <row r="151" spans="1:9" customFormat="1" x14ac:dyDescent="0.25">
      <c r="A151" s="241" t="s">
        <v>248</v>
      </c>
      <c r="B151" s="262" t="s">
        <v>173</v>
      </c>
      <c r="C151" s="432" t="s">
        <v>240</v>
      </c>
      <c r="D151" s="230" t="s">
        <v>15</v>
      </c>
      <c r="E151" s="431">
        <v>1</v>
      </c>
      <c r="F151" s="423">
        <v>0</v>
      </c>
      <c r="G151" s="428"/>
      <c r="H151" s="425">
        <f>E151*F151</f>
        <v>0</v>
      </c>
      <c r="I151" s="428"/>
    </row>
    <row r="152" spans="1:9" customFormat="1" x14ac:dyDescent="0.25">
      <c r="A152" s="241" t="s">
        <v>249</v>
      </c>
      <c r="B152" s="262" t="s">
        <v>173</v>
      </c>
      <c r="C152" s="432" t="s">
        <v>243</v>
      </c>
      <c r="D152" s="230" t="s">
        <v>15</v>
      </c>
      <c r="E152" s="431">
        <v>3</v>
      </c>
      <c r="F152" s="423">
        <v>0</v>
      </c>
      <c r="G152" s="428"/>
      <c r="H152" s="425">
        <f>E152*F152</f>
        <v>0</v>
      </c>
      <c r="I152" s="428"/>
    </row>
    <row r="153" spans="1:9" customFormat="1" x14ac:dyDescent="0.25">
      <c r="A153" s="241" t="s">
        <v>250</v>
      </c>
      <c r="B153" s="262" t="s">
        <v>173</v>
      </c>
      <c r="C153" s="432" t="s">
        <v>244</v>
      </c>
      <c r="D153" s="230" t="s">
        <v>15</v>
      </c>
      <c r="E153" s="431">
        <v>3</v>
      </c>
      <c r="F153" s="423">
        <v>0</v>
      </c>
      <c r="G153" s="428"/>
      <c r="H153" s="425">
        <f>E153*F153</f>
        <v>0</v>
      </c>
      <c r="I153" s="428"/>
    </row>
    <row r="154" spans="1:9" customFormat="1" x14ac:dyDescent="0.25">
      <c r="A154" s="241" t="s">
        <v>251</v>
      </c>
      <c r="B154" s="262" t="s">
        <v>173</v>
      </c>
      <c r="C154" s="432" t="s">
        <v>245</v>
      </c>
      <c r="D154" s="230" t="s">
        <v>15</v>
      </c>
      <c r="E154" s="431">
        <v>2</v>
      </c>
      <c r="F154" s="423">
        <v>0</v>
      </c>
      <c r="G154" s="428"/>
      <c r="H154" s="425">
        <f>E154*F154</f>
        <v>0</v>
      </c>
      <c r="I154" s="428"/>
    </row>
    <row r="155" spans="1:9" customFormat="1" x14ac:dyDescent="0.25">
      <c r="A155" s="241" t="s">
        <v>252</v>
      </c>
      <c r="B155" s="262" t="s">
        <v>173</v>
      </c>
      <c r="C155" s="432" t="s">
        <v>246</v>
      </c>
      <c r="D155" s="230" t="s">
        <v>15</v>
      </c>
      <c r="E155" s="431">
        <v>1</v>
      </c>
      <c r="F155" s="423">
        <v>0</v>
      </c>
      <c r="G155" s="428"/>
      <c r="H155" s="425">
        <f>E155*F155</f>
        <v>0</v>
      </c>
      <c r="I155" s="428"/>
    </row>
    <row r="156" spans="1:9" customFormat="1" x14ac:dyDescent="0.25">
      <c r="A156" s="241" t="s">
        <v>253</v>
      </c>
      <c r="B156" s="262" t="s">
        <v>173</v>
      </c>
      <c r="C156" s="434" t="s">
        <v>254</v>
      </c>
      <c r="D156" s="230" t="s">
        <v>12</v>
      </c>
      <c r="E156" s="433">
        <v>5</v>
      </c>
      <c r="F156" s="423">
        <v>0</v>
      </c>
      <c r="G156" s="428"/>
      <c r="H156" s="425">
        <f>E156*F156</f>
        <v>0</v>
      </c>
      <c r="I156" s="428"/>
    </row>
    <row r="157" spans="1:9" customFormat="1" x14ac:dyDescent="0.25">
      <c r="A157" s="240" t="s">
        <v>231</v>
      </c>
      <c r="B157" s="261" t="s">
        <v>172</v>
      </c>
      <c r="C157" s="255" t="s">
        <v>20</v>
      </c>
      <c r="D157" s="229" t="s">
        <v>15</v>
      </c>
      <c r="E157" s="414">
        <f>E159</f>
        <v>2</v>
      </c>
      <c r="F157" s="429"/>
      <c r="G157" s="420">
        <v>0</v>
      </c>
      <c r="H157" s="427"/>
      <c r="I157" s="420">
        <f>E157*G157</f>
        <v>0</v>
      </c>
    </row>
    <row r="158" spans="1:9" customFormat="1" x14ac:dyDescent="0.25">
      <c r="A158" s="241" t="s">
        <v>229</v>
      </c>
      <c r="B158" s="262" t="s">
        <v>173</v>
      </c>
      <c r="C158" s="251" t="s">
        <v>71</v>
      </c>
      <c r="D158" s="230" t="s">
        <v>15</v>
      </c>
      <c r="E158" s="415">
        <v>1</v>
      </c>
      <c r="F158" s="423">
        <v>0</v>
      </c>
      <c r="G158" s="430"/>
      <c r="H158" s="425">
        <f t="shared" ref="H158:H159" si="15">E158*F158</f>
        <v>0</v>
      </c>
      <c r="I158" s="430"/>
    </row>
    <row r="159" spans="1:9" customFormat="1" ht="15.75" thickBot="1" x14ac:dyDescent="0.3">
      <c r="A159" s="241" t="s">
        <v>230</v>
      </c>
      <c r="B159" s="262" t="s">
        <v>173</v>
      </c>
      <c r="C159" s="251" t="s">
        <v>104</v>
      </c>
      <c r="D159" s="230" t="s">
        <v>15</v>
      </c>
      <c r="E159" s="415">
        <v>2</v>
      </c>
      <c r="F159" s="423">
        <v>0</v>
      </c>
      <c r="G159" s="428"/>
      <c r="H159" s="425">
        <f t="shared" si="15"/>
        <v>0</v>
      </c>
      <c r="I159" s="428"/>
    </row>
    <row r="160" spans="1:9" customFormat="1" x14ac:dyDescent="0.25">
      <c r="A160" s="242"/>
      <c r="B160" s="381"/>
      <c r="C160" s="369" t="s">
        <v>174</v>
      </c>
      <c r="D160" s="242"/>
      <c r="E160" s="242"/>
      <c r="F160" s="335"/>
      <c r="G160" s="324"/>
      <c r="H160" s="331">
        <f>SUM(H112:H159)</f>
        <v>0</v>
      </c>
      <c r="I160" s="116">
        <f>SUM(I107:I159)</f>
        <v>0</v>
      </c>
    </row>
    <row r="161" spans="1:9" customFormat="1" ht="15.75" thickBot="1" x14ac:dyDescent="0.3">
      <c r="A161" s="243"/>
      <c r="B161" s="382"/>
      <c r="C161" s="370" t="s">
        <v>175</v>
      </c>
      <c r="D161" s="243"/>
      <c r="E161" s="243"/>
      <c r="F161" s="336"/>
      <c r="G161" s="325"/>
      <c r="H161" s="337"/>
      <c r="I161" s="124">
        <f>H160+I160</f>
        <v>0</v>
      </c>
    </row>
    <row r="162" spans="1:9" x14ac:dyDescent="0.25">
      <c r="A162" s="282"/>
      <c r="B162" s="282"/>
      <c r="C162" s="369" t="s">
        <v>177</v>
      </c>
      <c r="D162" s="361"/>
      <c r="E162" s="353"/>
      <c r="F162" s="338"/>
      <c r="G162" s="203"/>
      <c r="H162" s="197">
        <f>H28+H40+H50+H104+H160</f>
        <v>0</v>
      </c>
      <c r="I162" s="157">
        <f>I28+I40+I50+I104+I160</f>
        <v>0</v>
      </c>
    </row>
    <row r="163" spans="1:9" x14ac:dyDescent="0.25">
      <c r="A163" s="314"/>
      <c r="B163" s="314"/>
      <c r="C163" s="365" t="s">
        <v>178</v>
      </c>
      <c r="D163" s="362"/>
      <c r="E163" s="354"/>
      <c r="F163" s="339"/>
      <c r="G163" s="204"/>
      <c r="H163" s="198"/>
      <c r="I163" s="162">
        <f>I29+I41+I51+I105+I161</f>
        <v>0</v>
      </c>
    </row>
    <row r="164" spans="1:9" ht="15.75" thickBot="1" x14ac:dyDescent="0.3">
      <c r="A164" s="315"/>
      <c r="B164" s="315"/>
      <c r="C164" s="370" t="s">
        <v>179</v>
      </c>
      <c r="D164" s="363">
        <v>0.2</v>
      </c>
      <c r="E164" s="355"/>
      <c r="F164" s="340"/>
      <c r="G164" s="205"/>
      <c r="H164" s="199"/>
      <c r="I164" s="166">
        <f>I163/1.2*D164</f>
        <v>0</v>
      </c>
    </row>
    <row r="166" spans="1:9" x14ac:dyDescent="0.25">
      <c r="C166" s="168" t="s">
        <v>180</v>
      </c>
    </row>
  </sheetData>
  <autoFilter ref="A15:E15" xr:uid="{2CEBBF08-7017-4F0E-BCF6-C10BDC34B791}"/>
  <mergeCells count="12">
    <mergeCell ref="F13:G13"/>
    <mergeCell ref="H13:I13"/>
    <mergeCell ref="A10:I10"/>
    <mergeCell ref="A8:I8"/>
    <mergeCell ref="A4:I4"/>
    <mergeCell ref="A5:I5"/>
    <mergeCell ref="A6:I6"/>
    <mergeCell ref="A11:E11"/>
    <mergeCell ref="A13:A14"/>
    <mergeCell ref="C13:C14"/>
    <mergeCell ref="D13:D14"/>
    <mergeCell ref="E13:E14"/>
  </mergeCells>
  <phoneticPr fontId="8" type="noConversion"/>
  <pageMargins left="0.31496062992125984" right="0.19685039370078741" top="0.55118110236220474" bottom="0.55118110236220474" header="0" footer="0.31496062992125984"/>
  <pageSetup paperSize="9" scale="78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КП К18 НЛК</vt:lpstr>
      <vt:lpstr>КП К21 НЛК</vt:lpstr>
      <vt:lpstr>КП К17 НЛК</vt:lpstr>
      <vt:lpstr>'КП К17 НЛК'!Заголовки_для_печати</vt:lpstr>
      <vt:lpstr>'КП К18 НЛК'!Заголовки_для_печати</vt:lpstr>
      <vt:lpstr>'КП К21 НЛК'!Заголовки_для_печати</vt:lpstr>
      <vt:lpstr>'КП К18 НЛК'!Область_печати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Сергиенко Елена Анатольевна</dc:creator>
  <cp:lastModifiedBy>Сергиенко Елена Анатольевна</cp:lastModifiedBy>
  <cp:lastPrinted>2024-10-24T12:34:27Z</cp:lastPrinted>
  <dcterms:created xsi:type="dcterms:W3CDTF">2024-03-20T11:35:22Z</dcterms:created>
  <dcterms:modified xsi:type="dcterms:W3CDTF">2024-10-29T15:08:12Z</dcterms:modified>
</cp:coreProperties>
</file>